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955" windowHeight="9285" activeTab="3"/>
  </bookViews>
  <sheets>
    <sheet name="BUDGET AT A GLANCE" sheetId="1" r:id="rId1"/>
    <sheet name="ABSTRACT OF CAPITAL RECEIPTS1" sheetId="2" r:id="rId2"/>
    <sheet name="ABSTRACT OF CAPEX" sheetId="3" r:id="rId3"/>
    <sheet name="REVENUE RECEIPTS EXPENDITURE" sheetId="4" r:id="rId4"/>
  </sheets>
  <externalReferences>
    <externalReference r:id="rId5"/>
    <externalReference r:id="rId6"/>
  </externalReferences>
  <definedNames>
    <definedName name="_xlnm.Print_Area" localSheetId="2">'ABSTRACT OF CAPEX'!$A$3:$E$19</definedName>
    <definedName name="_xlnm.Print_Area" localSheetId="1">'ABSTRACT OF CAPITAL RECEIPTS1'!$A$1:$E$12</definedName>
    <definedName name="_xlnm.Print_Area" localSheetId="0">'BUDGET AT A GLANCE'!$A$2:$F$27</definedName>
    <definedName name="_xlnm.Print_Area" localSheetId="3">'REVENUE RECEIPTS EXPENDITURE'!$A$1:$E$37</definedName>
  </definedNames>
  <calcPr calcId="125725"/>
</workbook>
</file>

<file path=xl/calcChain.xml><?xml version="1.0" encoding="utf-8"?>
<calcChain xmlns="http://schemas.openxmlformats.org/spreadsheetml/2006/main">
  <c r="D41" i="4"/>
  <c r="E41"/>
  <c r="C41"/>
  <c r="N6"/>
  <c r="O6"/>
  <c r="N7"/>
  <c r="O7"/>
  <c r="N8"/>
  <c r="O8"/>
  <c r="N9"/>
  <c r="O9"/>
  <c r="E34"/>
  <c r="F34" s="1"/>
  <c r="D34"/>
  <c r="C34"/>
  <c r="E33"/>
  <c r="D33"/>
  <c r="C33"/>
  <c r="E32"/>
  <c r="F32" s="1"/>
  <c r="D32"/>
  <c r="D35" s="1"/>
  <c r="C32"/>
  <c r="C35" s="1"/>
  <c r="F30"/>
  <c r="E30"/>
  <c r="D30"/>
  <c r="F29"/>
  <c r="E29"/>
  <c r="D29"/>
  <c r="C29"/>
  <c r="F28"/>
  <c r="E28"/>
  <c r="D28"/>
  <c r="C28"/>
  <c r="F27"/>
  <c r="E27"/>
  <c r="D27"/>
  <c r="C27"/>
  <c r="E26"/>
  <c r="F26" s="1"/>
  <c r="D26"/>
  <c r="D31" s="1"/>
  <c r="C26"/>
  <c r="C31" s="1"/>
  <c r="E17"/>
  <c r="D17"/>
  <c r="C17"/>
  <c r="B17"/>
  <c r="C15"/>
  <c r="F14"/>
  <c r="E14"/>
  <c r="E15" s="1"/>
  <c r="D14"/>
  <c r="D15" s="1"/>
  <c r="C12"/>
  <c r="F11"/>
  <c r="E11"/>
  <c r="E12" s="1"/>
  <c r="D11"/>
  <c r="D12" s="1"/>
  <c r="C9"/>
  <c r="C19" s="1"/>
  <c r="F8"/>
  <c r="E8"/>
  <c r="D8"/>
  <c r="E7"/>
  <c r="F7" s="1"/>
  <c r="D7"/>
  <c r="E6"/>
  <c r="F6" s="1"/>
  <c r="D6"/>
  <c r="D9" s="1"/>
  <c r="D19" s="1"/>
  <c r="H19" i="3"/>
  <c r="H18"/>
  <c r="M18" s="1"/>
  <c r="N18" s="1"/>
  <c r="E18"/>
  <c r="D18"/>
  <c r="C18"/>
  <c r="M17"/>
  <c r="N17" s="1"/>
  <c r="I17"/>
  <c r="G17"/>
  <c r="E17"/>
  <c r="D17"/>
  <c r="C17"/>
  <c r="K16"/>
  <c r="J16"/>
  <c r="I16"/>
  <c r="G16"/>
  <c r="M16" s="1"/>
  <c r="N16" s="1"/>
  <c r="E16"/>
  <c r="D16"/>
  <c r="C16"/>
  <c r="K15"/>
  <c r="J15"/>
  <c r="I15"/>
  <c r="G15"/>
  <c r="M15" s="1"/>
  <c r="N15" s="1"/>
  <c r="E15"/>
  <c r="D15"/>
  <c r="C15"/>
  <c r="K14"/>
  <c r="J14"/>
  <c r="I14"/>
  <c r="G14"/>
  <c r="M14" s="1"/>
  <c r="N14" s="1"/>
  <c r="E14"/>
  <c r="D14"/>
  <c r="C14"/>
  <c r="L13"/>
  <c r="K13"/>
  <c r="K19" s="1"/>
  <c r="J13"/>
  <c r="J19" s="1"/>
  <c r="I13"/>
  <c r="M13" s="1"/>
  <c r="N13" s="1"/>
  <c r="E13"/>
  <c r="D13"/>
  <c r="C13"/>
  <c r="L12"/>
  <c r="M12" s="1"/>
  <c r="N12" s="1"/>
  <c r="E12"/>
  <c r="D12"/>
  <c r="C12"/>
  <c r="N11"/>
  <c r="M11"/>
  <c r="L11"/>
  <c r="L19" s="1"/>
  <c r="E11"/>
  <c r="D11"/>
  <c r="C11"/>
  <c r="G10"/>
  <c r="M10" s="1"/>
  <c r="N10" s="1"/>
  <c r="E10"/>
  <c r="D10"/>
  <c r="C10"/>
  <c r="I9"/>
  <c r="I19" s="1"/>
  <c r="G9"/>
  <c r="M9" s="1"/>
  <c r="N9" s="1"/>
  <c r="E9"/>
  <c r="D9"/>
  <c r="C9"/>
  <c r="G8"/>
  <c r="G19" s="1"/>
  <c r="E8"/>
  <c r="E19" s="1"/>
  <c r="F9" i="1" s="1"/>
  <c r="D8" i="3"/>
  <c r="D19" s="1"/>
  <c r="E9" i="1" s="1"/>
  <c r="C8" i="3"/>
  <c r="C19" s="1"/>
  <c r="D9" i="1" s="1"/>
  <c r="E11" i="2"/>
  <c r="D11"/>
  <c r="C11"/>
  <c r="E10"/>
  <c r="D10"/>
  <c r="C10"/>
  <c r="E9"/>
  <c r="D9"/>
  <c r="C9"/>
  <c r="E8"/>
  <c r="D8"/>
  <c r="C8"/>
  <c r="E7"/>
  <c r="D7"/>
  <c r="C7"/>
  <c r="E6"/>
  <c r="D6"/>
  <c r="C6"/>
  <c r="E5"/>
  <c r="E12" s="1"/>
  <c r="D5"/>
  <c r="D12" s="1"/>
  <c r="C5"/>
  <c r="C12" s="1"/>
  <c r="F23" i="1"/>
  <c r="E23"/>
  <c r="D23"/>
  <c r="C23"/>
  <c r="F21"/>
  <c r="E21"/>
  <c r="D21"/>
  <c r="D25" s="1"/>
  <c r="C21"/>
  <c r="C25" s="1"/>
  <c r="C18"/>
  <c r="C9"/>
  <c r="F7"/>
  <c r="E7"/>
  <c r="D7"/>
  <c r="D11" s="1"/>
  <c r="C7"/>
  <c r="C11" l="1"/>
  <c r="E11"/>
  <c r="C27"/>
  <c r="E14"/>
  <c r="F12" i="4"/>
  <c r="D14" i="1"/>
  <c r="D37" i="4"/>
  <c r="D42" s="1"/>
  <c r="D43" s="1"/>
  <c r="C37"/>
  <c r="C42" s="1"/>
  <c r="C43" s="1"/>
  <c r="F25" i="1"/>
  <c r="M8" i="3"/>
  <c r="E9" i="4"/>
  <c r="E31"/>
  <c r="F31" s="1"/>
  <c r="E35"/>
  <c r="E25" i="1"/>
  <c r="F11"/>
  <c r="F33" i="4"/>
  <c r="M19" i="3" l="1"/>
  <c r="N8"/>
  <c r="N19" s="1"/>
  <c r="E19" i="4"/>
  <c r="F9"/>
  <c r="D16" i="1"/>
  <c r="D18" s="1"/>
  <c r="D27" s="1"/>
  <c r="F35" i="4"/>
  <c r="E37"/>
  <c r="E42" s="1"/>
  <c r="E43" s="1"/>
  <c r="E16" i="1"/>
  <c r="E18" l="1"/>
  <c r="E27" s="1"/>
  <c r="F14"/>
  <c r="F19" i="4"/>
  <c r="F37"/>
  <c r="F42" s="1"/>
  <c r="F16" i="1"/>
  <c r="F18" l="1"/>
  <c r="F27" s="1"/>
</calcChain>
</file>

<file path=xl/sharedStrings.xml><?xml version="1.0" encoding="utf-8"?>
<sst xmlns="http://schemas.openxmlformats.org/spreadsheetml/2006/main" count="143" uniqueCount="88">
  <si>
    <t>SL.NO</t>
  </si>
  <si>
    <t>PARTICULARS</t>
  </si>
  <si>
    <t>ACTUALS</t>
  </si>
  <si>
    <t>BUDGET</t>
  </si>
  <si>
    <t>REVISED</t>
  </si>
  <si>
    <t>ESTIMATE</t>
  </si>
  <si>
    <t>2016-17</t>
  </si>
  <si>
    <t>2017-18</t>
  </si>
  <si>
    <t>2015-16</t>
  </si>
  <si>
    <t>I</t>
  </si>
  <si>
    <t>CAPITAL ACCOUNT:</t>
  </si>
  <si>
    <t>A</t>
  </si>
  <si>
    <t>RECEIPTS</t>
  </si>
  <si>
    <t>B</t>
  </si>
  <si>
    <t>PAYMENTS</t>
  </si>
  <si>
    <t>SURPLUS(+)/DEFICIT(-)</t>
  </si>
  <si>
    <t>II</t>
  </si>
  <si>
    <r>
      <t>REVENUE ACCOUNT</t>
    </r>
    <r>
      <rPr>
        <u/>
        <sz val="12"/>
        <rFont val="Calibri"/>
        <family val="2"/>
        <scheme val="minor"/>
      </rPr>
      <t>:</t>
    </r>
  </si>
  <si>
    <t>EXPENDITURE</t>
  </si>
  <si>
    <t>SURPLUS(+)/DEFECIT(-)</t>
  </si>
  <si>
    <t>III</t>
  </si>
  <si>
    <t>DEBT DEPOSIT SUSPENSE ACCOUNT:</t>
  </si>
  <si>
    <t>OVERALL NETT</t>
  </si>
  <si>
    <t>SL.NO.</t>
  </si>
  <si>
    <t>BUDGET ESTIMATE</t>
  </si>
  <si>
    <t>REVISED ESTIMATE</t>
  </si>
  <si>
    <t>MAJOR SOURCES FOR CAPITAL WORKS OF BWSSB</t>
  </si>
  <si>
    <t>Board Contribution - Prorata Charges</t>
  </si>
  <si>
    <t xml:space="preserve">Funds out of Board Reserves created out of Accumulated Prorata Charges </t>
  </si>
  <si>
    <t>Beneficary Capital Contribution (Maintained by Board)</t>
  </si>
  <si>
    <t>Central Government Assitance</t>
  </si>
  <si>
    <t>State Government Assistance</t>
  </si>
  <si>
    <t>Mega City Works-Funded by KUIDFC</t>
  </si>
  <si>
    <t>Karnataka State Pollution Control Board</t>
  </si>
  <si>
    <t xml:space="preserve">TOTAL </t>
  </si>
  <si>
    <t>APPLICATION OF FUNDS</t>
  </si>
  <si>
    <t>SOURCE OF FUNDS</t>
  </si>
  <si>
    <t>TOTAL</t>
  </si>
  <si>
    <t>Surplus / Deficit</t>
  </si>
  <si>
    <t>Prorata Charges</t>
  </si>
  <si>
    <t>Accumulated Prorata Charges</t>
  </si>
  <si>
    <t>State Government</t>
  </si>
  <si>
    <t>Central Government</t>
  </si>
  <si>
    <t>KUIDFC</t>
  </si>
  <si>
    <t>Beneficary Capital Contribution</t>
  </si>
  <si>
    <t>PROJECT EXPENDITURE (CAPITAL WORKS) OF BWSSB</t>
  </si>
  <si>
    <t>CWSS Stg IV P I Works</t>
  </si>
  <si>
    <t>CWSS Stg IV P II Works</t>
  </si>
  <si>
    <t>CWSS Stg V Works</t>
  </si>
  <si>
    <t>Greater Bangalore Water Supply and Sanitation Works</t>
  </si>
  <si>
    <t>Karnataka Municpal Reforms Project - UGD Works</t>
  </si>
  <si>
    <t>Water Supply and Sanitation to 110 Villages coming under BBMP and UFW Project</t>
  </si>
  <si>
    <t>JnNURM Transition Phase Works</t>
  </si>
  <si>
    <t>AMRUT Scheme Water Supply Component and Sewage Component</t>
  </si>
  <si>
    <t>Mega City - Raw Water Supply and STP Works</t>
  </si>
  <si>
    <t>Bellandur and Varthur Lakes wetland, Cubbon park STP and KSPCB project</t>
  </si>
  <si>
    <t>Capital Works of the Board</t>
  </si>
  <si>
    <t>% of inc over pervious Budget</t>
  </si>
  <si>
    <t>REVENUE RECEIPTS</t>
  </si>
  <si>
    <t>WATER SUPPLY RECEIPTS</t>
  </si>
  <si>
    <t>Water Supply And Sewerage</t>
  </si>
  <si>
    <t>Miscellaneous Receipts From Consumers</t>
  </si>
  <si>
    <t>Other Receipts</t>
  </si>
  <si>
    <t>SEWERAGE RECEIPTS</t>
  </si>
  <si>
    <t>Sewerage Disposal</t>
  </si>
  <si>
    <t>C</t>
  </si>
  <si>
    <t>GENERAL RECEIPTS</t>
  </si>
  <si>
    <t>General Receipts</t>
  </si>
  <si>
    <t>D</t>
  </si>
  <si>
    <t>GRANTS FROM GOVERNMENT</t>
  </si>
  <si>
    <t>TOTAL REVENUE RECEIPTS</t>
  </si>
  <si>
    <t>REVENUE EXPENDITURE</t>
  </si>
  <si>
    <t>Establishment</t>
  </si>
  <si>
    <t>Power charges</t>
  </si>
  <si>
    <t>Maintenance Works</t>
  </si>
  <si>
    <t>General Administration</t>
  </si>
  <si>
    <t>Debt Servicing</t>
  </si>
  <si>
    <t>Pension Fund Contribution</t>
  </si>
  <si>
    <t>GIS Fund</t>
  </si>
  <si>
    <t>Depreciation Reserve</t>
  </si>
  <si>
    <t>TOTAL REVENUE EXPENDITURE</t>
  </si>
  <si>
    <t>Revenue Receipts</t>
  </si>
  <si>
    <t>Revenue Expenditure</t>
  </si>
  <si>
    <t>Head of Account</t>
  </si>
  <si>
    <t>Revised Estimate 2016-17</t>
  </si>
  <si>
    <t>Budget Estimate 2017-18</t>
  </si>
  <si>
    <t>Budget Estimate  2016-17</t>
  </si>
  <si>
    <t>Sl.No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</si>
</sst>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u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" fillId="0" borderId="12" xfId="0" applyFont="1" applyBorder="1"/>
    <xf numFmtId="2" fontId="1" fillId="0" borderId="13" xfId="0" applyNumberFormat="1" applyFont="1" applyBorder="1"/>
    <xf numFmtId="0" fontId="2" fillId="0" borderId="12" xfId="0" applyFont="1" applyBorder="1"/>
    <xf numFmtId="2" fontId="2" fillId="0" borderId="12" xfId="0" applyNumberFormat="1" applyFont="1" applyBorder="1"/>
    <xf numFmtId="2" fontId="2" fillId="0" borderId="12" xfId="0" applyNumberFormat="1" applyFont="1" applyFill="1" applyBorder="1"/>
    <xf numFmtId="2" fontId="1" fillId="0" borderId="0" xfId="0" applyNumberFormat="1" applyFont="1"/>
    <xf numFmtId="2" fontId="2" fillId="0" borderId="13" xfId="0" applyNumberFormat="1" applyFont="1" applyFill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2" fontId="1" fillId="0" borderId="15" xfId="0" applyNumberFormat="1" applyFont="1" applyBorder="1" applyAlignment="1">
      <alignment horizontal="right"/>
    </xf>
    <xf numFmtId="2" fontId="1" fillId="0" borderId="16" xfId="0" applyNumberFormat="1" applyFont="1" applyBorder="1"/>
    <xf numFmtId="0" fontId="1" fillId="0" borderId="4" xfId="0" applyFont="1" applyFill="1" applyBorder="1" applyAlignment="1">
      <alignment horizontal="center"/>
    </xf>
    <xf numFmtId="0" fontId="2" fillId="0" borderId="6" xfId="0" applyFont="1" applyFill="1" applyBorder="1"/>
    <xf numFmtId="2" fontId="2" fillId="0" borderId="6" xfId="0" applyNumberFormat="1" applyFont="1" applyFill="1" applyBorder="1" applyAlignment="1">
      <alignment horizontal="right"/>
    </xf>
    <xf numFmtId="2" fontId="2" fillId="0" borderId="6" xfId="0" quotePrefix="1" applyNumberFormat="1" applyFont="1" applyFill="1" applyBorder="1" applyAlignment="1">
      <alignment horizontal="right"/>
    </xf>
    <xf numFmtId="2" fontId="2" fillId="0" borderId="17" xfId="0" quotePrefix="1" applyNumberFormat="1" applyFont="1" applyFill="1" applyBorder="1" applyAlignment="1">
      <alignment horizontal="right"/>
    </xf>
    <xf numFmtId="0" fontId="1" fillId="0" borderId="8" xfId="0" applyFont="1" applyBorder="1" applyAlignment="1">
      <alignment horizontal="center"/>
    </xf>
    <xf numFmtId="2" fontId="1" fillId="0" borderId="9" xfId="0" applyNumberFormat="1" applyFont="1" applyBorder="1"/>
    <xf numFmtId="2" fontId="1" fillId="0" borderId="10" xfId="0" applyNumberFormat="1" applyFont="1" applyBorder="1"/>
    <xf numFmtId="2" fontId="1" fillId="0" borderId="12" xfId="0" applyNumberFormat="1" applyFont="1" applyBorder="1"/>
    <xf numFmtId="2" fontId="2" fillId="0" borderId="13" xfId="0" applyNumberFormat="1" applyFont="1" applyBorder="1"/>
    <xf numFmtId="0" fontId="2" fillId="0" borderId="9" xfId="0" applyFont="1" applyBorder="1"/>
    <xf numFmtId="0" fontId="1" fillId="0" borderId="18" xfId="0" applyFont="1" applyFill="1" applyBorder="1" applyAlignment="1">
      <alignment horizontal="center"/>
    </xf>
    <xf numFmtId="0" fontId="1" fillId="0" borderId="5" xfId="0" applyFont="1" applyFill="1" applyBorder="1"/>
    <xf numFmtId="2" fontId="1" fillId="0" borderId="19" xfId="0" applyNumberFormat="1" applyFont="1" applyFill="1" applyBorder="1" applyAlignment="1"/>
    <xf numFmtId="2" fontId="1" fillId="0" borderId="0" xfId="0" applyNumberFormat="1" applyFont="1" applyFill="1" applyBorder="1" applyAlignment="1"/>
    <xf numFmtId="2" fontId="1" fillId="0" borderId="5" xfId="0" applyNumberFormat="1" applyFont="1" applyFill="1" applyBorder="1" applyAlignment="1"/>
    <xf numFmtId="0" fontId="1" fillId="0" borderId="20" xfId="0" applyFont="1" applyFill="1" applyBorder="1" applyAlignment="1">
      <alignment horizontal="center"/>
    </xf>
    <xf numFmtId="0" fontId="2" fillId="0" borderId="19" xfId="0" applyFont="1" applyFill="1" applyBorder="1"/>
    <xf numFmtId="2" fontId="2" fillId="0" borderId="19" xfId="0" applyNumberFormat="1" applyFont="1" applyFill="1" applyBorder="1" applyAlignment="1">
      <alignment horizontal="right"/>
    </xf>
    <xf numFmtId="2" fontId="2" fillId="0" borderId="19" xfId="0" quotePrefix="1" applyNumberFormat="1" applyFont="1" applyFill="1" applyBorder="1" applyAlignment="1">
      <alignment horizontal="right"/>
    </xf>
    <xf numFmtId="2" fontId="2" fillId="0" borderId="20" xfId="0" quotePrefix="1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wrapText="1"/>
    </xf>
    <xf numFmtId="0" fontId="8" fillId="0" borderId="0" xfId="0" applyFont="1"/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5" fillId="0" borderId="21" xfId="0" applyFont="1" applyBorder="1"/>
    <xf numFmtId="0" fontId="9" fillId="0" borderId="21" xfId="0" applyFont="1" applyBorder="1"/>
    <xf numFmtId="2" fontId="8" fillId="0" borderId="21" xfId="0" applyNumberFormat="1" applyFont="1" applyBorder="1"/>
    <xf numFmtId="0" fontId="2" fillId="0" borderId="21" xfId="0" applyFont="1" applyBorder="1" applyAlignment="1">
      <alignment horizontal="center"/>
    </xf>
    <xf numFmtId="0" fontId="0" fillId="0" borderId="21" xfId="0" applyBorder="1"/>
    <xf numFmtId="2" fontId="8" fillId="0" borderId="0" xfId="0" applyNumberFormat="1" applyFont="1"/>
    <xf numFmtId="0" fontId="0" fillId="0" borderId="21" xfId="0" applyBorder="1" applyAlignment="1">
      <alignment wrapText="1"/>
    </xf>
    <xf numFmtId="164" fontId="8" fillId="0" borderId="21" xfId="0" applyNumberFormat="1" applyFont="1" applyBorder="1"/>
    <xf numFmtId="0" fontId="8" fillId="0" borderId="21" xfId="0" applyFont="1" applyFill="1" applyBorder="1" applyAlignment="1">
      <alignment horizontal="center"/>
    </xf>
    <xf numFmtId="0" fontId="2" fillId="0" borderId="21" xfId="0" applyFont="1" applyFill="1" applyBorder="1"/>
    <xf numFmtId="2" fontId="2" fillId="0" borderId="21" xfId="0" applyNumberFormat="1" applyFont="1" applyFill="1" applyBorder="1"/>
    <xf numFmtId="0" fontId="8" fillId="0" borderId="0" xfId="0" applyFont="1" applyAlignment="1">
      <alignment horizontal="center"/>
    </xf>
    <xf numFmtId="2" fontId="8" fillId="0" borderId="0" xfId="0" applyNumberFormat="1" applyFont="1" applyFill="1"/>
    <xf numFmtId="0" fontId="8" fillId="0" borderId="0" xfId="0" applyFont="1" applyFill="1"/>
    <xf numFmtId="0" fontId="9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4" borderId="24" xfId="0" applyFont="1" applyFill="1" applyBorder="1" applyAlignment="1">
      <alignment horizontal="center" wrapText="1"/>
    </xf>
    <xf numFmtId="0" fontId="2" fillId="4" borderId="22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2" fontId="8" fillId="4" borderId="21" xfId="0" applyNumberFormat="1" applyFont="1" applyFill="1" applyBorder="1"/>
    <xf numFmtId="0" fontId="8" fillId="0" borderId="21" xfId="0" applyFont="1" applyBorder="1"/>
    <xf numFmtId="2" fontId="8" fillId="0" borderId="21" xfId="0" applyNumberFormat="1" applyFont="1" applyFill="1" applyBorder="1"/>
    <xf numFmtId="0" fontId="8" fillId="0" borderId="21" xfId="0" applyFont="1" applyFill="1" applyBorder="1"/>
    <xf numFmtId="2" fontId="2" fillId="4" borderId="21" xfId="0" applyNumberFormat="1" applyFont="1" applyFill="1" applyBorder="1"/>
    <xf numFmtId="164" fontId="8" fillId="0" borderId="0" xfId="0" applyNumberFormat="1" applyFont="1"/>
    <xf numFmtId="0" fontId="7" fillId="0" borderId="21" xfId="0" applyFont="1" applyFill="1" applyBorder="1" applyAlignment="1">
      <alignment horizontal="center" vertical="center"/>
    </xf>
    <xf numFmtId="0" fontId="8" fillId="0" borderId="26" xfId="0" applyFont="1" applyBorder="1"/>
    <xf numFmtId="0" fontId="8" fillId="0" borderId="21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vertical="center"/>
    </xf>
    <xf numFmtId="0" fontId="11" fillId="3" borderId="21" xfId="0" applyFont="1" applyFill="1" applyBorder="1" applyAlignment="1">
      <alignment horizontal="center" vertical="center"/>
    </xf>
    <xf numFmtId="0" fontId="7" fillId="0" borderId="21" xfId="0" applyFont="1" applyBorder="1"/>
    <xf numFmtId="0" fontId="8" fillId="0" borderId="21" xfId="0" applyFont="1" applyBorder="1" applyAlignment="1">
      <alignment horizontal="center"/>
    </xf>
    <xf numFmtId="2" fontId="1" fillId="0" borderId="21" xfId="0" applyNumberFormat="1" applyFont="1" applyBorder="1"/>
    <xf numFmtId="2" fontId="8" fillId="0" borderId="26" xfId="0" applyNumberFormat="1" applyFont="1" applyBorder="1"/>
    <xf numFmtId="0" fontId="4" fillId="0" borderId="2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2" fontId="4" fillId="0" borderId="26" xfId="0" applyNumberFormat="1" applyFont="1" applyBorder="1"/>
    <xf numFmtId="0" fontId="4" fillId="0" borderId="0" xfId="0" applyFont="1"/>
    <xf numFmtId="2" fontId="4" fillId="0" borderId="0" xfId="0" applyNumberFormat="1" applyFont="1"/>
    <xf numFmtId="2" fontId="3" fillId="0" borderId="21" xfId="0" applyNumberFormat="1" applyFont="1" applyFill="1" applyBorder="1"/>
    <xf numFmtId="2" fontId="2" fillId="0" borderId="21" xfId="0" applyNumberFormat="1" applyFont="1" applyBorder="1"/>
    <xf numFmtId="2" fontId="7" fillId="0" borderId="21" xfId="0" applyNumberFormat="1" applyFont="1" applyBorder="1"/>
    <xf numFmtId="0" fontId="3" fillId="0" borderId="21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Continuous"/>
    </xf>
    <xf numFmtId="2" fontId="3" fillId="0" borderId="0" xfId="0" applyNumberFormat="1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2" fontId="8" fillId="0" borderId="0" xfId="0" applyNumberFormat="1" applyFont="1" applyBorder="1"/>
    <xf numFmtId="0" fontId="11" fillId="0" borderId="2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left"/>
    </xf>
    <xf numFmtId="2" fontId="1" fillId="0" borderId="21" xfId="0" applyNumberFormat="1" applyFont="1" applyFill="1" applyBorder="1"/>
    <xf numFmtId="0" fontId="3" fillId="0" borderId="27" xfId="0" applyFont="1" applyFill="1" applyBorder="1" applyAlignment="1">
      <alignment horizontal="centerContinuous"/>
    </xf>
    <xf numFmtId="0" fontId="7" fillId="0" borderId="22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left" wrapText="1"/>
    </xf>
    <xf numFmtId="2" fontId="8" fillId="0" borderId="26" xfId="0" applyNumberFormat="1" applyFont="1" applyFill="1" applyBorder="1"/>
    <xf numFmtId="0" fontId="8" fillId="0" borderId="22" xfId="0" applyFont="1" applyFill="1" applyBorder="1" applyAlignment="1">
      <alignment horizontal="center"/>
    </xf>
    <xf numFmtId="0" fontId="8" fillId="0" borderId="21" xfId="0" applyFont="1" applyFill="1" applyBorder="1" applyAlignment="1">
      <alignment wrapText="1"/>
    </xf>
    <xf numFmtId="0" fontId="3" fillId="0" borderId="28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vertical="center"/>
    </xf>
    <xf numFmtId="0" fontId="8" fillId="0" borderId="21" xfId="0" applyFont="1" applyBorder="1" applyAlignment="1">
      <alignment wrapText="1"/>
    </xf>
    <xf numFmtId="0" fontId="8" fillId="0" borderId="2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>
        <c:rich>
          <a:bodyPr/>
          <a:lstStyle/>
          <a:p>
            <a:pPr>
              <a:defRPr/>
            </a:pPr>
            <a:r>
              <a:rPr lang="en-IN"/>
              <a:t>Source of Capital Funds for FY 2017-18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explosion val="14"/>
          <c:dLbls>
            <c:dLbl>
              <c:idx val="6"/>
              <c:layout>
                <c:manualLayout>
                  <c:x val="-0.34121109136586397"/>
                  <c:y val="1.357354330708662E-2"/>
                </c:manualLayout>
              </c:layout>
              <c:showCatName val="1"/>
              <c:showPercent val="1"/>
            </c:dLbl>
            <c:showCatName val="1"/>
            <c:showPercent val="1"/>
            <c:showLeaderLines val="1"/>
          </c:dLbls>
          <c:cat>
            <c:strRef>
              <c:f>'ABSTRACT OF CAPITAL RECEIPTS1'!$B$5:$B$11</c:f>
              <c:strCache>
                <c:ptCount val="7"/>
                <c:pt idx="0">
                  <c:v>Board Contribution - Prorata Charges</c:v>
                </c:pt>
                <c:pt idx="1">
                  <c:v>Funds out of Board Reserves created out of Accumulated Prorata Charges </c:v>
                </c:pt>
                <c:pt idx="2">
                  <c:v>Beneficary Capital Contribution (Maintained by Board)</c:v>
                </c:pt>
                <c:pt idx="3">
                  <c:v>Central Government Assitance</c:v>
                </c:pt>
                <c:pt idx="4">
                  <c:v>State Government Assistance</c:v>
                </c:pt>
                <c:pt idx="5">
                  <c:v>Mega City Works-Funded by KUIDFC</c:v>
                </c:pt>
                <c:pt idx="6">
                  <c:v>Karnataka State Pollution Control Board</c:v>
                </c:pt>
              </c:strCache>
            </c:strRef>
          </c:cat>
          <c:val>
            <c:numRef>
              <c:f>'ABSTRACT OF CAPITAL RECEIPTS1'!$E$5:$E$11</c:f>
              <c:numCache>
                <c:formatCode>0.00</c:formatCode>
                <c:ptCount val="7"/>
                <c:pt idx="0">
                  <c:v>43695</c:v>
                </c:pt>
                <c:pt idx="1">
                  <c:v>36000</c:v>
                </c:pt>
                <c:pt idx="2">
                  <c:v>33500</c:v>
                </c:pt>
                <c:pt idx="3">
                  <c:v>13078</c:v>
                </c:pt>
                <c:pt idx="4">
                  <c:v>100861</c:v>
                </c:pt>
                <c:pt idx="5" formatCode="0.0">
                  <c:v>29720</c:v>
                </c:pt>
                <c:pt idx="6">
                  <c:v>0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>
        <c:rich>
          <a:bodyPr/>
          <a:lstStyle/>
          <a:p>
            <a:pPr>
              <a:defRPr/>
            </a:pPr>
            <a:r>
              <a:rPr lang="en-IN"/>
              <a:t>Application of Capital Funds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explosion val="11"/>
          <c:dLbls>
            <c:numFmt formatCode="0.00%" sourceLinked="0"/>
            <c:showVal val="1"/>
            <c:showCatName val="1"/>
            <c:showPercent val="1"/>
            <c:showLeaderLines val="1"/>
          </c:dLbls>
          <c:cat>
            <c:strRef>
              <c:f>'ABSTRACT OF CAPEX'!$B$8:$B$18</c:f>
              <c:strCache>
                <c:ptCount val="11"/>
                <c:pt idx="0">
                  <c:v>CWSS Stg IV P I Works</c:v>
                </c:pt>
                <c:pt idx="1">
                  <c:v>CWSS Stg IV P II Works</c:v>
                </c:pt>
                <c:pt idx="2">
                  <c:v>CWSS Stg V Works</c:v>
                </c:pt>
                <c:pt idx="3">
                  <c:v>Greater Bangalore Water Supply and Sanitation Works</c:v>
                </c:pt>
                <c:pt idx="4">
                  <c:v>Karnataka Municpal Reforms Project - UGD Works</c:v>
                </c:pt>
                <c:pt idx="5">
                  <c:v>Water Supply and Sanitation to 110 Villages coming under BBMP and UFW Project</c:v>
                </c:pt>
                <c:pt idx="6">
                  <c:v>JnNURM Transition Phase Works</c:v>
                </c:pt>
                <c:pt idx="7">
                  <c:v>AMRUT Scheme Water Supply Component and Sewage Component</c:v>
                </c:pt>
                <c:pt idx="8">
                  <c:v>Mega City - Raw Water Supply and STP Works</c:v>
                </c:pt>
                <c:pt idx="9">
                  <c:v>Bellandur and Varthur Lakes wetland, Cubbon park STP and KSPCB project</c:v>
                </c:pt>
                <c:pt idx="10">
                  <c:v>Capital Works of the Board</c:v>
                </c:pt>
              </c:strCache>
            </c:strRef>
          </c:cat>
          <c:val>
            <c:numRef>
              <c:f>'ABSTRACT OF CAPEX'!$E$8:$E$18</c:f>
              <c:numCache>
                <c:formatCode>0.00</c:formatCode>
                <c:ptCount val="11"/>
                <c:pt idx="0">
                  <c:v>225</c:v>
                </c:pt>
                <c:pt idx="1">
                  <c:v>27498</c:v>
                </c:pt>
                <c:pt idx="2">
                  <c:v>310</c:v>
                </c:pt>
                <c:pt idx="3">
                  <c:v>3390</c:v>
                </c:pt>
                <c:pt idx="4">
                  <c:v>6000</c:v>
                </c:pt>
                <c:pt idx="5">
                  <c:v>75600</c:v>
                </c:pt>
                <c:pt idx="6">
                  <c:v>9600</c:v>
                </c:pt>
                <c:pt idx="7">
                  <c:v>32303</c:v>
                </c:pt>
                <c:pt idx="8">
                  <c:v>55512</c:v>
                </c:pt>
                <c:pt idx="9">
                  <c:v>10300</c:v>
                </c:pt>
                <c:pt idx="10">
                  <c:v>35486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>
        <c:rich>
          <a:bodyPr/>
          <a:lstStyle/>
          <a:p>
            <a:pPr>
              <a:defRPr/>
            </a:pPr>
            <a:r>
              <a:rPr lang="en-IN"/>
              <a:t>Source of Capital Funds for FY 2017-18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explosion val="14"/>
          <c:dLbls>
            <c:dLbl>
              <c:idx val="5"/>
              <c:layout>
                <c:manualLayout>
                  <c:x val="-0.24250498687664043"/>
                  <c:y val="0.14304140100880625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Val val="1"/>
              <c:showCatName val="1"/>
              <c:showPercent val="1"/>
              <c:separator>; </c:separator>
            </c:dLbl>
            <c:dLbl>
              <c:idx val="6"/>
              <c:layout>
                <c:manualLayout>
                  <c:x val="-0.34121109136586414"/>
                  <c:y val="1.357354330708662E-2"/>
                </c:manualLayout>
              </c:layout>
              <c:showVal val="1"/>
              <c:showCatName val="1"/>
              <c:showPercent val="1"/>
              <c:separator>; </c:separator>
            </c:dLbl>
            <c:showVal val="1"/>
            <c:showCatName val="1"/>
            <c:showPercent val="1"/>
            <c:separator>; </c:separator>
            <c:showLeaderLines val="1"/>
          </c:dLbls>
          <c:cat>
            <c:strRef>
              <c:f>'ABSTRACT OF CAPITAL RECEIPTS1'!$B$5:$B$11</c:f>
              <c:strCache>
                <c:ptCount val="7"/>
                <c:pt idx="0">
                  <c:v>Board Contribution - Prorata Charges</c:v>
                </c:pt>
                <c:pt idx="1">
                  <c:v>Funds out of Board Reserves created out of Accumulated Prorata Charges </c:v>
                </c:pt>
                <c:pt idx="2">
                  <c:v>Beneficary Capital Contribution (Maintained by Board)</c:v>
                </c:pt>
                <c:pt idx="3">
                  <c:v>Central Government Assitance</c:v>
                </c:pt>
                <c:pt idx="4">
                  <c:v>State Government Assistance</c:v>
                </c:pt>
                <c:pt idx="5">
                  <c:v>Mega City Works-Funded by KUIDFC</c:v>
                </c:pt>
                <c:pt idx="6">
                  <c:v>Karnataka State Pollution Control Board</c:v>
                </c:pt>
              </c:strCache>
            </c:strRef>
          </c:cat>
          <c:val>
            <c:numRef>
              <c:f>'ABSTRACT OF CAPITAL RECEIPTS1'!$E$5:$E$11</c:f>
              <c:numCache>
                <c:formatCode>0.00</c:formatCode>
                <c:ptCount val="7"/>
                <c:pt idx="0">
                  <c:v>43695</c:v>
                </c:pt>
                <c:pt idx="1">
                  <c:v>36000</c:v>
                </c:pt>
                <c:pt idx="2">
                  <c:v>33500</c:v>
                </c:pt>
                <c:pt idx="3">
                  <c:v>13078</c:v>
                </c:pt>
                <c:pt idx="4">
                  <c:v>100861</c:v>
                </c:pt>
                <c:pt idx="5" formatCode="0.0">
                  <c:v>29720</c:v>
                </c:pt>
                <c:pt idx="6">
                  <c:v>0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IN" sz="1400" b="1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u="sng"/>
              <a:t>COMPARISION</a:t>
            </a:r>
            <a:r>
              <a:rPr lang="en-US" b="1" u="sng" baseline="0"/>
              <a:t> OF REVENUE RECEIPTS AND EXPENDITURE</a:t>
            </a:r>
            <a:endParaRPr lang="en-US" b="1" u="sng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'REVENUE RECEIPTS EXPENDITURE'!$B$41</c:f>
              <c:strCache>
                <c:ptCount val="1"/>
                <c:pt idx="0">
                  <c:v>Revenue Receipts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'REVENUE RECEIPTS EXPENDITURE'!$C$40:$E$40</c:f>
              <c:strCache>
                <c:ptCount val="3"/>
                <c:pt idx="0">
                  <c:v>Budget Estimate  2016-17</c:v>
                </c:pt>
                <c:pt idx="1">
                  <c:v>Revised Estimate 2016-17</c:v>
                </c:pt>
                <c:pt idx="2">
                  <c:v>Budget Estimate 2017-18</c:v>
                </c:pt>
              </c:strCache>
            </c:strRef>
          </c:cat>
          <c:val>
            <c:numRef>
              <c:f>'REVENUE RECEIPTS EXPENDITURE'!$C$41:$E$41</c:f>
              <c:numCache>
                <c:formatCode>0.00</c:formatCode>
                <c:ptCount val="3"/>
                <c:pt idx="0">
                  <c:v>127369.96</c:v>
                </c:pt>
                <c:pt idx="1">
                  <c:v>133570.95499999999</c:v>
                </c:pt>
                <c:pt idx="2">
                  <c:v>150217.41399999999</c:v>
                </c:pt>
              </c:numCache>
            </c:numRef>
          </c:val>
        </c:ser>
        <c:ser>
          <c:idx val="1"/>
          <c:order val="1"/>
          <c:tx>
            <c:strRef>
              <c:f>'REVENUE RECEIPTS EXPENDITURE'!$B$42</c:f>
              <c:strCache>
                <c:ptCount val="1"/>
                <c:pt idx="0">
                  <c:v>Revenue Expenditure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'REVENUE RECEIPTS EXPENDITURE'!$C$40:$E$40</c:f>
              <c:strCache>
                <c:ptCount val="3"/>
                <c:pt idx="0">
                  <c:v>Budget Estimate  2016-17</c:v>
                </c:pt>
                <c:pt idx="1">
                  <c:v>Revised Estimate 2016-17</c:v>
                </c:pt>
                <c:pt idx="2">
                  <c:v>Budget Estimate 2017-18</c:v>
                </c:pt>
              </c:strCache>
            </c:strRef>
          </c:cat>
          <c:val>
            <c:numRef>
              <c:f>'REVENUE RECEIPTS EXPENDITURE'!$C$42:$E$42</c:f>
              <c:numCache>
                <c:formatCode>0.00</c:formatCode>
                <c:ptCount val="3"/>
                <c:pt idx="0">
                  <c:v>182839.67300000001</c:v>
                </c:pt>
                <c:pt idx="1">
                  <c:v>160824.35</c:v>
                </c:pt>
                <c:pt idx="2">
                  <c:v>175482.91999999998</c:v>
                </c:pt>
              </c:numCache>
            </c:numRef>
          </c:val>
        </c:ser>
        <c:ser>
          <c:idx val="2"/>
          <c:order val="2"/>
          <c:tx>
            <c:strRef>
              <c:f>'REVENUE RECEIPTS EXPENDITURE'!$B$43</c:f>
              <c:strCache>
                <c:ptCount val="1"/>
                <c:pt idx="0">
                  <c:v>Surplus / Deficit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'REVENUE RECEIPTS EXPENDITURE'!$C$40:$E$40</c:f>
              <c:strCache>
                <c:ptCount val="3"/>
                <c:pt idx="0">
                  <c:v>Budget Estimate  2016-17</c:v>
                </c:pt>
                <c:pt idx="1">
                  <c:v>Revised Estimate 2016-17</c:v>
                </c:pt>
                <c:pt idx="2">
                  <c:v>Budget Estimate 2017-18</c:v>
                </c:pt>
              </c:strCache>
            </c:strRef>
          </c:cat>
          <c:val>
            <c:numRef>
              <c:f>'REVENUE RECEIPTS EXPENDITURE'!$C$43:$E$43</c:f>
              <c:numCache>
                <c:formatCode>0.00</c:formatCode>
                <c:ptCount val="3"/>
                <c:pt idx="0">
                  <c:v>-55469.713000000003</c:v>
                </c:pt>
                <c:pt idx="1">
                  <c:v>-27253.395000000019</c:v>
                </c:pt>
                <c:pt idx="2">
                  <c:v>-25265.505999999994</c:v>
                </c:pt>
              </c:numCache>
            </c:numRef>
          </c:val>
        </c:ser>
        <c:axId val="34839168"/>
        <c:axId val="34849152"/>
      </c:barChart>
      <c:catAx>
        <c:axId val="3483916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I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49152"/>
        <c:crosses val="autoZero"/>
        <c:auto val="1"/>
        <c:lblAlgn val="ctr"/>
        <c:lblOffset val="100"/>
      </c:catAx>
      <c:valAx>
        <c:axId val="3484915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Amount in Lakhs</a:t>
                </a:r>
              </a:p>
            </c:rich>
          </c:tx>
          <c:layout/>
        </c:title>
        <c:numFmt formatCode="0.00" sourceLinked="1"/>
        <c:maj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I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39168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>
        <c:rich>
          <a:bodyPr/>
          <a:lstStyle/>
          <a:p>
            <a:pPr>
              <a:defRPr/>
            </a:pPr>
            <a:r>
              <a:rPr lang="en-IN"/>
              <a:t>Sources</a:t>
            </a:r>
            <a:r>
              <a:rPr lang="en-IN" baseline="0"/>
              <a:t> of Revenue</a:t>
            </a:r>
            <a:endParaRPr lang="en-IN"/>
          </a:p>
        </c:rich>
      </c:tx>
      <c:layout>
        <c:manualLayout>
          <c:xMode val="edge"/>
          <c:yMode val="edge"/>
          <c:x val="8.5207953855495205E-3"/>
          <c:y val="1.9418960244648321E-2"/>
        </c:manualLayout>
      </c:layout>
    </c:title>
    <c:view3D>
      <c:rotX val="30"/>
      <c:perspective val="30"/>
    </c:view3D>
    <c:plotArea>
      <c:layout/>
      <c:pie3DChart>
        <c:varyColors val="1"/>
        <c:ser>
          <c:idx val="0"/>
          <c:order val="0"/>
          <c:explosion val="29"/>
          <c:dLbls>
            <c:dLbl>
              <c:idx val="0"/>
              <c:layout>
                <c:manualLayout>
                  <c:x val="0.16362993321190042"/>
                  <c:y val="-0.19031065239551467"/>
                </c:manualLayout>
              </c:layout>
              <c:showVal val="1"/>
              <c:showCatName val="1"/>
              <c:showPercent val="1"/>
            </c:dLbl>
            <c:dLbl>
              <c:idx val="1"/>
              <c:layout>
                <c:manualLayout>
                  <c:x val="-4.2608144560988361E-2"/>
                  <c:y val="6.9519874760172795E-2"/>
                </c:manualLayout>
              </c:layout>
              <c:showVal val="1"/>
              <c:showCatName val="1"/>
              <c:showPercent val="1"/>
            </c:dLbl>
            <c:dLbl>
              <c:idx val="3"/>
              <c:layout>
                <c:manualLayout>
                  <c:x val="0.24934861796399921"/>
                  <c:y val="-1.9120862319394541E-2"/>
                </c:manualLayout>
              </c:layout>
              <c:showVal val="1"/>
              <c:showCatName val="1"/>
              <c:showPercent val="1"/>
            </c:dLbl>
            <c:numFmt formatCode="0.00%" sourceLinked="0"/>
            <c:showVal val="1"/>
            <c:showCatName val="1"/>
            <c:showPercent val="1"/>
            <c:showLeaderLines val="1"/>
          </c:dLbls>
          <c:cat>
            <c:strRef>
              <c:f>'REVENUE RECEIPTS EXPENDITURE'!$N$6:$N$9</c:f>
              <c:strCache>
                <c:ptCount val="4"/>
                <c:pt idx="0">
                  <c:v>WATER SUPPLY RECEIPTS</c:v>
                </c:pt>
                <c:pt idx="1">
                  <c:v>SEWERAGE RECEIPTS</c:v>
                </c:pt>
                <c:pt idx="2">
                  <c:v>GENERAL RECEIPTS</c:v>
                </c:pt>
                <c:pt idx="3">
                  <c:v>GRANTS FROM GOVERNMENT</c:v>
                </c:pt>
              </c:strCache>
            </c:strRef>
          </c:cat>
          <c:val>
            <c:numRef>
              <c:f>'REVENUE RECEIPTS EXPENDITURE'!$O$6:$O$9</c:f>
              <c:numCache>
                <c:formatCode>0.00</c:formatCode>
                <c:ptCount val="4"/>
                <c:pt idx="0">
                  <c:v>130479.9014</c:v>
                </c:pt>
                <c:pt idx="1">
                  <c:v>440.05259999999998</c:v>
                </c:pt>
                <c:pt idx="2">
                  <c:v>15726.46</c:v>
                </c:pt>
                <c:pt idx="3">
                  <c:v>3571</c:v>
                </c:pt>
              </c:numCache>
            </c:numRef>
          </c:val>
        </c:ser>
        <c:dLbls>
          <c:showCatName val="1"/>
          <c:showPercent val="1"/>
        </c:dLbls>
      </c:pie3DChart>
    </c:plotArea>
    <c:legend>
      <c:legendPos val="b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>
        <c:rich>
          <a:bodyPr/>
          <a:lstStyle/>
          <a:p>
            <a:pPr>
              <a:defRPr/>
            </a:pPr>
            <a:r>
              <a:rPr lang="en-IN" baseline="0"/>
              <a:t> Revenue Expenses for FY 2017-18</a:t>
            </a:r>
            <a:endParaRPr lang="en-IN"/>
          </a:p>
        </c:rich>
      </c:tx>
      <c:layout>
        <c:manualLayout>
          <c:xMode val="edge"/>
          <c:yMode val="edge"/>
          <c:x val="8.5207953855495205E-3"/>
          <c:y val="1.9418960244648321E-2"/>
        </c:manualLayout>
      </c:layout>
    </c:title>
    <c:view3D>
      <c:rotX val="30"/>
      <c:perspective val="30"/>
    </c:view3D>
    <c:plotArea>
      <c:layout/>
      <c:pie3DChart>
        <c:varyColors val="1"/>
        <c:ser>
          <c:idx val="0"/>
          <c:order val="0"/>
          <c:explosion val="7"/>
          <c:dLbls>
            <c:dLbl>
              <c:idx val="0"/>
              <c:layout>
                <c:manualLayout>
                  <c:x val="0.16362993321190042"/>
                  <c:y val="-0.19031065239551467"/>
                </c:manualLayout>
              </c:layout>
              <c:showVal val="1"/>
              <c:showCatName val="1"/>
              <c:showPercent val="1"/>
            </c:dLbl>
            <c:dLbl>
              <c:idx val="1"/>
              <c:layout>
                <c:manualLayout>
                  <c:x val="-3.6716417910447781E-2"/>
                  <c:y val="0.15973907976630741"/>
                </c:manualLayout>
              </c:layout>
              <c:showVal val="1"/>
              <c:showCatName val="1"/>
              <c:showPercent val="1"/>
            </c:dLbl>
            <c:dLbl>
              <c:idx val="2"/>
              <c:layout>
                <c:manualLayout>
                  <c:x val="-0.19236433632929034"/>
                  <c:y val="-3.563983852110357E-2"/>
                </c:manualLayout>
              </c:layout>
              <c:showVal val="1"/>
              <c:showCatName val="1"/>
              <c:showPercent val="1"/>
            </c:dLbl>
            <c:dLbl>
              <c:idx val="3"/>
              <c:layout>
                <c:manualLayout>
                  <c:x val="-7.208731744073367E-2"/>
                  <c:y val="-0.11307417913981395"/>
                </c:manualLayout>
              </c:layout>
              <c:showVal val="1"/>
              <c:showCatName val="1"/>
              <c:showPercent val="1"/>
            </c:dLbl>
            <c:dLbl>
              <c:idx val="4"/>
              <c:layout>
                <c:manualLayout>
                  <c:x val="-0.17777555536878209"/>
                  <c:y val="-7.8345862413280204E-2"/>
                </c:manualLayout>
              </c:layout>
              <c:showVal val="1"/>
              <c:showCatName val="1"/>
              <c:showPercent val="1"/>
            </c:dLbl>
            <c:numFmt formatCode="0.00%" sourceLinked="0"/>
            <c:showVal val="1"/>
            <c:showCatName val="1"/>
            <c:showPercent val="1"/>
            <c:showLeaderLines val="1"/>
          </c:dLbls>
          <c:cat>
            <c:strRef>
              <c:f>'REVENUE RECEIPTS EXPENDITURE'!$B$26:$B$30</c:f>
              <c:strCache>
                <c:ptCount val="5"/>
                <c:pt idx="0">
                  <c:v>Establishment</c:v>
                </c:pt>
                <c:pt idx="1">
                  <c:v>Power charges</c:v>
                </c:pt>
                <c:pt idx="2">
                  <c:v>Maintenance Works</c:v>
                </c:pt>
                <c:pt idx="3">
                  <c:v>General Administration</c:v>
                </c:pt>
                <c:pt idx="4">
                  <c:v>Debt Servicing</c:v>
                </c:pt>
              </c:strCache>
            </c:strRef>
          </c:cat>
          <c:val>
            <c:numRef>
              <c:f>'REVENUE RECEIPTS EXPENDITURE'!$E$26:$E$30</c:f>
              <c:numCache>
                <c:formatCode>0.00</c:formatCode>
                <c:ptCount val="5"/>
                <c:pt idx="0">
                  <c:v>24347.75</c:v>
                </c:pt>
                <c:pt idx="1">
                  <c:v>57291</c:v>
                </c:pt>
                <c:pt idx="2">
                  <c:v>19040</c:v>
                </c:pt>
                <c:pt idx="3">
                  <c:v>20206</c:v>
                </c:pt>
                <c:pt idx="4">
                  <c:v>54598.17</c:v>
                </c:pt>
              </c:numCache>
            </c:numRef>
          </c:val>
        </c:ser>
        <c:dLbls>
          <c:showCatName val="1"/>
          <c:showPercent val="1"/>
        </c:dLbls>
      </c:pie3DChart>
    </c:plotArea>
    <c:legend>
      <c:legendPos val="b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57150</xdr:rowOff>
    </xdr:from>
    <xdr:to>
      <xdr:col>4</xdr:col>
      <xdr:colOff>476251</xdr:colOff>
      <xdr:row>41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19</xdr:row>
      <xdr:rowOff>85726</xdr:rowOff>
    </xdr:from>
    <xdr:to>
      <xdr:col>5</xdr:col>
      <xdr:colOff>0</xdr:colOff>
      <xdr:row>47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57151</xdr:colOff>
      <xdr:row>19</xdr:row>
      <xdr:rowOff>76201</xdr:rowOff>
    </xdr:from>
    <xdr:to>
      <xdr:col>14</xdr:col>
      <xdr:colOff>0</xdr:colOff>
      <xdr:row>47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37</xdr:row>
      <xdr:rowOff>104776</xdr:rowOff>
    </xdr:from>
    <xdr:to>
      <xdr:col>15</xdr:col>
      <xdr:colOff>171450</xdr:colOff>
      <xdr:row>60</xdr:row>
      <xdr:rowOff>122583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57148</xdr:colOff>
      <xdr:row>0</xdr:row>
      <xdr:rowOff>0</xdr:rowOff>
    </xdr:from>
    <xdr:to>
      <xdr:col>15</xdr:col>
      <xdr:colOff>104775</xdr:colOff>
      <xdr:row>19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47625</xdr:colOff>
      <xdr:row>20</xdr:row>
      <xdr:rowOff>66675</xdr:rowOff>
    </xdr:from>
    <xdr:to>
      <xdr:col>15</xdr:col>
      <xdr:colOff>142876</xdr:colOff>
      <xdr:row>37</xdr:row>
      <xdr:rowOff>38101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for%202017-18%2006032017%20After%20Chariman%20discuss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t\Desktop\BUDGET%2016022017%20201718\BUDGET%202016-17%2002012016%20after%20CE%20Meet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VISIONS"/>
      <sheetName val="DIVISION WORKS"/>
      <sheetName val="Sheet9"/>
      <sheetName val="BUDGET AT A GLANCE"/>
      <sheetName val="ABSTRACT OF CAPITAL RECEIPTS1"/>
      <sheetName val="SCHEDULE OF CAPITAL RECEIPTS"/>
      <sheetName val="ABSTRACT OF CAPEX"/>
      <sheetName val="REVENUE RECEIPTS EXPENDITURE"/>
      <sheetName val="DEBT DEPOSIT"/>
      <sheetName val="Capital Exp(CWSS Stg IV P I)"/>
      <sheetName val="Capital Exp(CWSS Stg IV P II)"/>
      <sheetName val="Capital Exp(CWSS Stg V)"/>
      <sheetName val="Capital Exp(GBWASP)"/>
      <sheetName val="Capital Exp(KMRP)"/>
      <sheetName val="Capital Exp(110 Villages)"/>
      <sheetName val="Capital Exp(JnNURM)"/>
      <sheetName val="Capital Exp(AMRUT)"/>
      <sheetName val="Capital Exp(Mega City)"/>
      <sheetName val="Cap Exp(Bellandur &amp; Cub KSPCB)"/>
      <sheetName val="Capital Exp(Board)"/>
      <sheetName val="Capital Exp(D C Works)"/>
      <sheetName val="CAPITAL WORKS CONSOLIDATION"/>
      <sheetName val="Revenue Expenditure EST"/>
      <sheetName val="Revenue Expenditure WORKS"/>
      <sheetName val="Sheet8"/>
      <sheetName val="REVENUE RECEIPTS 1"/>
      <sheetName val="Appropr of surplus revenue"/>
      <sheetName val="General Admin"/>
      <sheetName val="Debt Servicing"/>
      <sheetName val="Debt Deposit2"/>
      <sheetName val="Abst of Rev Exp"/>
      <sheetName val="Source and Application"/>
      <sheetName val="Sheet1"/>
      <sheetName val="REVENUE EXP WORKS 2017-18"/>
      <sheetName val="REVENUE EXPENDITURE EST 2017-18"/>
      <sheetName val="Sheet107"/>
      <sheetName val="CAPEX BRD FUND 2017-18"/>
      <sheetName val="CWSS Stage IV P I"/>
      <sheetName val="Sheet3"/>
      <sheetName val="Sheet4"/>
      <sheetName val="Sheet2"/>
      <sheetName val="Sheet5"/>
      <sheetName val="Sheet6"/>
      <sheetName val="Sheet84"/>
      <sheetName val="Sheet83"/>
      <sheetName val="Sheet82"/>
      <sheetName val="Sheet81"/>
      <sheetName val="Sheet80"/>
      <sheetName val="Sheet79"/>
      <sheetName val="Sheet78"/>
      <sheetName val="Sheet7"/>
      <sheetName val="ABSTRACT OF CAPEX old"/>
    </sheetNames>
    <sheetDataSet>
      <sheetData sheetId="0"/>
      <sheetData sheetId="1"/>
      <sheetData sheetId="2"/>
      <sheetData sheetId="3"/>
      <sheetData sheetId="4"/>
      <sheetData sheetId="5">
        <row r="6">
          <cell r="D6">
            <v>17574</v>
          </cell>
          <cell r="E6">
            <v>0</v>
          </cell>
        </row>
        <row r="9">
          <cell r="C9">
            <v>0</v>
          </cell>
          <cell r="D9">
            <v>3159</v>
          </cell>
          <cell r="E9">
            <v>0</v>
          </cell>
        </row>
        <row r="10">
          <cell r="C10">
            <v>0</v>
          </cell>
          <cell r="D10">
            <v>1353</v>
          </cell>
          <cell r="E10">
            <v>0</v>
          </cell>
        </row>
        <row r="11">
          <cell r="C11">
            <v>0</v>
          </cell>
          <cell r="D11">
            <v>2292</v>
          </cell>
          <cell r="E11">
            <v>2735</v>
          </cell>
        </row>
        <row r="12">
          <cell r="D12">
            <v>400</v>
          </cell>
          <cell r="E12">
            <v>6865</v>
          </cell>
        </row>
        <row r="15">
          <cell r="C15">
            <v>1438.8</v>
          </cell>
          <cell r="D15">
            <v>1185</v>
          </cell>
          <cell r="E15">
            <v>10834</v>
          </cell>
        </row>
        <row r="16">
          <cell r="C16">
            <v>872</v>
          </cell>
          <cell r="D16">
            <v>736</v>
          </cell>
          <cell r="E16">
            <v>6567</v>
          </cell>
        </row>
        <row r="17">
          <cell r="C17">
            <v>2049.1999999999998</v>
          </cell>
          <cell r="D17">
            <v>0</v>
          </cell>
          <cell r="E17">
            <v>0</v>
          </cell>
        </row>
        <row r="18">
          <cell r="D18">
            <v>1561</v>
          </cell>
          <cell r="E18">
            <v>14902</v>
          </cell>
        </row>
        <row r="21">
          <cell r="D21">
            <v>225</v>
          </cell>
          <cell r="E21">
            <v>225</v>
          </cell>
        </row>
        <row r="24">
          <cell r="C24">
            <v>40800</v>
          </cell>
          <cell r="D24">
            <v>30900</v>
          </cell>
          <cell r="E24">
            <v>24000</v>
          </cell>
        </row>
        <row r="25">
          <cell r="D25">
            <v>4100</v>
          </cell>
          <cell r="E25">
            <v>3900</v>
          </cell>
        </row>
        <row r="28">
          <cell r="D28">
            <v>90</v>
          </cell>
          <cell r="E28">
            <v>310</v>
          </cell>
        </row>
        <row r="31">
          <cell r="C31">
            <v>0</v>
          </cell>
          <cell r="D31">
            <v>0</v>
          </cell>
          <cell r="E31">
            <v>2244</v>
          </cell>
        </row>
        <row r="32">
          <cell r="C32">
            <v>500</v>
          </cell>
          <cell r="D32">
            <v>0</v>
          </cell>
          <cell r="E32">
            <v>49360</v>
          </cell>
        </row>
        <row r="33">
          <cell r="C33">
            <v>0</v>
          </cell>
          <cell r="D33">
            <v>0</v>
          </cell>
          <cell r="E33">
            <v>0</v>
          </cell>
        </row>
        <row r="34">
          <cell r="C34">
            <v>50</v>
          </cell>
          <cell r="D34">
            <v>50</v>
          </cell>
          <cell r="E34">
            <v>24000</v>
          </cell>
        </row>
        <row r="37">
          <cell r="C37">
            <v>3550</v>
          </cell>
          <cell r="D37">
            <v>2800</v>
          </cell>
          <cell r="E37">
            <v>3500</v>
          </cell>
        </row>
        <row r="40">
          <cell r="C40">
            <v>10000</v>
          </cell>
          <cell r="D40">
            <v>7000</v>
          </cell>
          <cell r="E40">
            <v>6000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750</v>
          </cell>
          <cell r="E44">
            <v>1625</v>
          </cell>
        </row>
        <row r="45">
          <cell r="C45">
            <v>0</v>
          </cell>
          <cell r="D45">
            <v>1500</v>
          </cell>
          <cell r="E45">
            <v>3250</v>
          </cell>
        </row>
        <row r="46">
          <cell r="D46">
            <v>750</v>
          </cell>
          <cell r="E46">
            <v>1625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0">
          <cell r="C50">
            <v>3400</v>
          </cell>
          <cell r="D50">
            <v>0</v>
          </cell>
          <cell r="E50">
            <v>13409</v>
          </cell>
        </row>
        <row r="51">
          <cell r="C51">
            <v>19800</v>
          </cell>
          <cell r="D51">
            <v>0</v>
          </cell>
          <cell r="E51">
            <v>23735</v>
          </cell>
        </row>
        <row r="52">
          <cell r="D52">
            <v>0</v>
          </cell>
          <cell r="E52">
            <v>11868</v>
          </cell>
        </row>
        <row r="55">
          <cell r="C55">
            <v>0</v>
          </cell>
          <cell r="D55">
            <v>0</v>
          </cell>
          <cell r="E55">
            <v>900</v>
          </cell>
        </row>
        <row r="56">
          <cell r="D56">
            <v>300</v>
          </cell>
          <cell r="E56">
            <v>1000</v>
          </cell>
        </row>
        <row r="57">
          <cell r="C57">
            <v>10000</v>
          </cell>
          <cell r="D57">
            <v>0</v>
          </cell>
          <cell r="E57">
            <v>0</v>
          </cell>
        </row>
        <row r="60">
          <cell r="C60">
            <v>0</v>
          </cell>
          <cell r="D60">
            <v>0</v>
          </cell>
          <cell r="E60">
            <v>5000</v>
          </cell>
        </row>
        <row r="61">
          <cell r="D61">
            <v>0</v>
          </cell>
          <cell r="E61">
            <v>3000</v>
          </cell>
        </row>
        <row r="63">
          <cell r="D63">
            <v>5000</v>
          </cell>
          <cell r="E63">
            <v>36000</v>
          </cell>
        </row>
        <row r="66">
          <cell r="C66">
            <v>153960</v>
          </cell>
          <cell r="D66">
            <v>81725</v>
          </cell>
          <cell r="E66">
            <v>256854</v>
          </cell>
        </row>
      </sheetData>
      <sheetData sheetId="6"/>
      <sheetData sheetId="7"/>
      <sheetData sheetId="8">
        <row r="10">
          <cell r="C10">
            <v>58363</v>
          </cell>
          <cell r="D10">
            <v>30885.16</v>
          </cell>
          <cell r="E10">
            <v>53120.86</v>
          </cell>
        </row>
        <row r="17">
          <cell r="C17">
            <v>58236.35</v>
          </cell>
          <cell r="D17">
            <v>30708.16</v>
          </cell>
          <cell r="E17">
            <v>52805.86</v>
          </cell>
        </row>
      </sheetData>
      <sheetData sheetId="9">
        <row r="38">
          <cell r="DJ38">
            <v>607</v>
          </cell>
          <cell r="DK38">
            <v>225</v>
          </cell>
          <cell r="DL38">
            <v>225</v>
          </cell>
        </row>
      </sheetData>
      <sheetData sheetId="10">
        <row r="38">
          <cell r="DJ38">
            <v>73644</v>
          </cell>
          <cell r="DK38">
            <v>34978</v>
          </cell>
          <cell r="DL38">
            <v>27498</v>
          </cell>
        </row>
      </sheetData>
      <sheetData sheetId="11">
        <row r="38">
          <cell r="DJ38">
            <v>300</v>
          </cell>
          <cell r="DK38">
            <v>90</v>
          </cell>
          <cell r="DL38">
            <v>310</v>
          </cell>
        </row>
      </sheetData>
      <sheetData sheetId="12">
        <row r="38">
          <cell r="DJ38">
            <v>2471</v>
          </cell>
          <cell r="DK38">
            <v>2743.65</v>
          </cell>
          <cell r="DL38">
            <v>3390</v>
          </cell>
        </row>
      </sheetData>
      <sheetData sheetId="13">
        <row r="38">
          <cell r="DJ38">
            <v>5902</v>
          </cell>
          <cell r="DK38">
            <v>6983.7900000000009</v>
          </cell>
          <cell r="DL38">
            <v>6000</v>
          </cell>
        </row>
      </sheetData>
      <sheetData sheetId="14">
        <row r="38">
          <cell r="DJ38">
            <v>500</v>
          </cell>
          <cell r="DK38">
            <v>50</v>
          </cell>
          <cell r="DL38">
            <v>75600</v>
          </cell>
        </row>
      </sheetData>
      <sheetData sheetId="15">
        <row r="38">
          <cell r="DJ38">
            <v>9800</v>
          </cell>
          <cell r="DK38">
            <v>7204</v>
          </cell>
          <cell r="DL38">
            <v>9600</v>
          </cell>
        </row>
      </sheetData>
      <sheetData sheetId="16">
        <row r="38">
          <cell r="DJ38">
            <v>0</v>
          </cell>
          <cell r="DK38">
            <v>3482</v>
          </cell>
          <cell r="DL38">
            <v>32303</v>
          </cell>
        </row>
      </sheetData>
      <sheetData sheetId="17">
        <row r="38">
          <cell r="DJ38">
            <v>10310</v>
          </cell>
          <cell r="DK38">
            <v>3000</v>
          </cell>
          <cell r="DL38">
            <v>55512</v>
          </cell>
        </row>
      </sheetData>
      <sheetData sheetId="18">
        <row r="38">
          <cell r="DJ38">
            <v>42600</v>
          </cell>
          <cell r="DK38">
            <v>600</v>
          </cell>
          <cell r="DL38">
            <v>10300</v>
          </cell>
        </row>
      </sheetData>
      <sheetData sheetId="19">
        <row r="38">
          <cell r="DJ38">
            <v>22390</v>
          </cell>
          <cell r="DK38">
            <v>19050.999999999996</v>
          </cell>
          <cell r="DL38">
            <v>35486</v>
          </cell>
        </row>
      </sheetData>
      <sheetData sheetId="20"/>
      <sheetData sheetId="21"/>
      <sheetData sheetId="22">
        <row r="24">
          <cell r="DJ24">
            <v>30451.600000000002</v>
          </cell>
          <cell r="DK24">
            <v>23028.5</v>
          </cell>
          <cell r="DL24">
            <v>24347.75</v>
          </cell>
        </row>
      </sheetData>
      <sheetData sheetId="23">
        <row r="4">
          <cell r="DJ4">
            <v>1976</v>
          </cell>
          <cell r="DK4">
            <v>1856.35</v>
          </cell>
          <cell r="DL4">
            <v>2014</v>
          </cell>
        </row>
        <row r="5">
          <cell r="DJ5">
            <v>2253</v>
          </cell>
          <cell r="DK5">
            <v>1928</v>
          </cell>
          <cell r="DL5">
            <v>2777</v>
          </cell>
        </row>
        <row r="6">
          <cell r="DJ6">
            <v>50</v>
          </cell>
          <cell r="DK6">
            <v>0</v>
          </cell>
          <cell r="DL6">
            <v>0</v>
          </cell>
        </row>
        <row r="7">
          <cell r="DJ7">
            <v>0</v>
          </cell>
          <cell r="DK7">
            <v>0</v>
          </cell>
          <cell r="DL7">
            <v>0</v>
          </cell>
        </row>
        <row r="8">
          <cell r="DJ8">
            <v>245</v>
          </cell>
          <cell r="DK8">
            <v>168</v>
          </cell>
          <cell r="DL8">
            <v>245</v>
          </cell>
        </row>
        <row r="9">
          <cell r="DJ9">
            <v>65</v>
          </cell>
          <cell r="DK9">
            <v>53</v>
          </cell>
          <cell r="DL9">
            <v>63</v>
          </cell>
        </row>
        <row r="10">
          <cell r="DJ10">
            <v>14</v>
          </cell>
          <cell r="DK10">
            <v>23</v>
          </cell>
          <cell r="DL10">
            <v>15</v>
          </cell>
        </row>
        <row r="11">
          <cell r="DJ11">
            <v>790</v>
          </cell>
          <cell r="DK11">
            <v>606.92999999999995</v>
          </cell>
          <cell r="DL11">
            <v>701</v>
          </cell>
        </row>
        <row r="12">
          <cell r="DJ12">
            <v>3540.25</v>
          </cell>
          <cell r="DK12">
            <v>2061</v>
          </cell>
          <cell r="DL12">
            <v>2720</v>
          </cell>
        </row>
        <row r="13">
          <cell r="DJ13">
            <v>25</v>
          </cell>
          <cell r="DK13">
            <v>30</v>
          </cell>
          <cell r="DL13">
            <v>25</v>
          </cell>
        </row>
        <row r="14">
          <cell r="DJ14">
            <v>19</v>
          </cell>
          <cell r="DK14">
            <v>5</v>
          </cell>
          <cell r="DL14">
            <v>29</v>
          </cell>
        </row>
        <row r="15">
          <cell r="DJ15">
            <v>4</v>
          </cell>
          <cell r="DK15">
            <v>6</v>
          </cell>
          <cell r="DL15">
            <v>7</v>
          </cell>
        </row>
        <row r="16">
          <cell r="DJ16">
            <v>124</v>
          </cell>
          <cell r="DK16">
            <v>163</v>
          </cell>
          <cell r="DL16">
            <v>188</v>
          </cell>
        </row>
        <row r="17">
          <cell r="DJ17">
            <v>1190</v>
          </cell>
          <cell r="DK17">
            <v>1487.67</v>
          </cell>
          <cell r="DL17">
            <v>1712</v>
          </cell>
        </row>
        <row r="18">
          <cell r="DJ18">
            <v>11</v>
          </cell>
          <cell r="DK18">
            <v>2</v>
          </cell>
          <cell r="DL18">
            <v>11</v>
          </cell>
        </row>
        <row r="19">
          <cell r="DJ19">
            <v>202</v>
          </cell>
          <cell r="DK19">
            <v>202</v>
          </cell>
          <cell r="DL19">
            <v>252</v>
          </cell>
        </row>
        <row r="20">
          <cell r="DJ20">
            <v>127</v>
          </cell>
          <cell r="DK20">
            <v>84.15</v>
          </cell>
          <cell r="DL20">
            <v>104</v>
          </cell>
        </row>
        <row r="21">
          <cell r="DJ21">
            <v>107</v>
          </cell>
          <cell r="DK21">
            <v>15</v>
          </cell>
          <cell r="DL21">
            <v>91</v>
          </cell>
        </row>
        <row r="22">
          <cell r="DJ22">
            <v>28</v>
          </cell>
          <cell r="DK22">
            <v>21.75</v>
          </cell>
          <cell r="DL22">
            <v>37</v>
          </cell>
        </row>
        <row r="23">
          <cell r="DJ23">
            <v>996</v>
          </cell>
          <cell r="DK23">
            <v>1074.17</v>
          </cell>
          <cell r="DL23">
            <v>1942.5</v>
          </cell>
        </row>
        <row r="24">
          <cell r="DJ24">
            <v>78.5</v>
          </cell>
          <cell r="DK24">
            <v>64.709999999999994</v>
          </cell>
          <cell r="DL24">
            <v>102.5</v>
          </cell>
        </row>
        <row r="25">
          <cell r="DJ25">
            <v>2.5</v>
          </cell>
          <cell r="DK25">
            <v>0.5</v>
          </cell>
          <cell r="DL25">
            <v>0.5</v>
          </cell>
        </row>
        <row r="26">
          <cell r="DJ26">
            <v>18.5</v>
          </cell>
          <cell r="DK26">
            <v>15.5</v>
          </cell>
          <cell r="DL26">
            <v>44</v>
          </cell>
        </row>
        <row r="27">
          <cell r="DJ27">
            <v>200</v>
          </cell>
          <cell r="DK27">
            <v>120</v>
          </cell>
          <cell r="DL27">
            <v>200</v>
          </cell>
        </row>
        <row r="28">
          <cell r="DJ28">
            <v>177</v>
          </cell>
          <cell r="DK28">
            <v>177.23</v>
          </cell>
          <cell r="DL28">
            <v>182</v>
          </cell>
        </row>
        <row r="29">
          <cell r="DJ29">
            <v>1.6</v>
          </cell>
          <cell r="DK29">
            <v>2.6</v>
          </cell>
          <cell r="DL29">
            <v>8.5</v>
          </cell>
        </row>
        <row r="30">
          <cell r="DJ30">
            <v>1008</v>
          </cell>
          <cell r="DK30">
            <v>601</v>
          </cell>
          <cell r="DL30">
            <v>451</v>
          </cell>
        </row>
        <row r="31">
          <cell r="DJ31">
            <v>2</v>
          </cell>
          <cell r="DK31">
            <v>1</v>
          </cell>
          <cell r="DL31">
            <v>2</v>
          </cell>
        </row>
        <row r="32">
          <cell r="DJ32">
            <v>1330</v>
          </cell>
          <cell r="DK32">
            <v>1401</v>
          </cell>
          <cell r="DL32">
            <v>1800</v>
          </cell>
        </row>
        <row r="33">
          <cell r="DJ33">
            <v>0</v>
          </cell>
          <cell r="DK33">
            <v>0</v>
          </cell>
          <cell r="DL33">
            <v>0</v>
          </cell>
        </row>
        <row r="34">
          <cell r="DJ34">
            <v>3</v>
          </cell>
          <cell r="DK34">
            <v>2</v>
          </cell>
          <cell r="DL34">
            <v>5</v>
          </cell>
        </row>
        <row r="35">
          <cell r="DJ35">
            <v>10</v>
          </cell>
          <cell r="DK35">
            <v>10</v>
          </cell>
          <cell r="DL35">
            <v>0</v>
          </cell>
        </row>
        <row r="36">
          <cell r="DJ36">
            <v>6</v>
          </cell>
          <cell r="DK36">
            <v>5.5</v>
          </cell>
          <cell r="DL36">
            <v>5</v>
          </cell>
        </row>
        <row r="37">
          <cell r="DJ37">
            <v>134</v>
          </cell>
          <cell r="DK37">
            <v>13.5</v>
          </cell>
          <cell r="DL37">
            <v>42</v>
          </cell>
        </row>
        <row r="38">
          <cell r="DJ38">
            <v>29.1</v>
          </cell>
          <cell r="DK38">
            <v>21.310000000000002</v>
          </cell>
          <cell r="DL38">
            <v>38</v>
          </cell>
        </row>
        <row r="39">
          <cell r="DJ39">
            <v>103</v>
          </cell>
          <cell r="DK39">
            <v>60.5</v>
          </cell>
          <cell r="DL39">
            <v>101</v>
          </cell>
        </row>
        <row r="40">
          <cell r="DJ40">
            <v>1845</v>
          </cell>
          <cell r="DK40">
            <v>2793.37</v>
          </cell>
          <cell r="DL40">
            <v>2376</v>
          </cell>
        </row>
        <row r="41">
          <cell r="DJ41">
            <v>3570</v>
          </cell>
          <cell r="DK41">
            <v>2720</v>
          </cell>
          <cell r="DL41">
            <v>5260</v>
          </cell>
        </row>
        <row r="42">
          <cell r="DJ42">
            <v>81.099999999999994</v>
          </cell>
          <cell r="DK42">
            <v>51.94</v>
          </cell>
          <cell r="DL42">
            <v>119</v>
          </cell>
        </row>
        <row r="43">
          <cell r="DJ43">
            <v>21</v>
          </cell>
          <cell r="DK43">
            <v>4</v>
          </cell>
          <cell r="DL43">
            <v>16</v>
          </cell>
        </row>
        <row r="44">
          <cell r="DJ44">
            <v>5</v>
          </cell>
          <cell r="DK44">
            <v>5</v>
          </cell>
          <cell r="DL44">
            <v>5</v>
          </cell>
        </row>
        <row r="45">
          <cell r="DJ45">
            <v>190.25</v>
          </cell>
          <cell r="DK45">
            <v>105.25</v>
          </cell>
          <cell r="DL45">
            <v>109</v>
          </cell>
        </row>
        <row r="46">
          <cell r="DJ46">
            <v>87</v>
          </cell>
          <cell r="DK46">
            <v>15.5</v>
          </cell>
          <cell r="DL46">
            <v>26</v>
          </cell>
        </row>
        <row r="47">
          <cell r="DJ47">
            <v>2</v>
          </cell>
          <cell r="DK47">
            <v>2</v>
          </cell>
          <cell r="DL47">
            <v>4</v>
          </cell>
        </row>
        <row r="48">
          <cell r="DJ48">
            <v>0</v>
          </cell>
          <cell r="DK48">
            <v>0</v>
          </cell>
          <cell r="DL48">
            <v>1</v>
          </cell>
        </row>
        <row r="49">
          <cell r="DJ49">
            <v>0</v>
          </cell>
          <cell r="DK49">
            <v>0</v>
          </cell>
          <cell r="DL49">
            <v>0</v>
          </cell>
        </row>
      </sheetData>
      <sheetData sheetId="24"/>
      <sheetData sheetId="25">
        <row r="11">
          <cell r="H11">
            <v>106960</v>
          </cell>
          <cell r="I11">
            <v>117632</v>
          </cell>
        </row>
        <row r="29">
          <cell r="H29">
            <v>8071.5100000000011</v>
          </cell>
          <cell r="I29">
            <v>8499.0854999999992</v>
          </cell>
        </row>
        <row r="40">
          <cell r="H40">
            <v>3526.7429999999999</v>
          </cell>
          <cell r="I40">
            <v>4348.8159000000014</v>
          </cell>
        </row>
        <row r="44">
          <cell r="H44">
            <v>338.50200000000001</v>
          </cell>
          <cell r="I44">
            <v>440.05259999999998</v>
          </cell>
        </row>
        <row r="51">
          <cell r="H51">
            <v>14674.2</v>
          </cell>
          <cell r="I51">
            <v>15726.46</v>
          </cell>
        </row>
        <row r="56">
          <cell r="H56">
            <v>0</v>
          </cell>
          <cell r="I56">
            <v>3571</v>
          </cell>
        </row>
      </sheetData>
      <sheetData sheetId="26">
        <row r="4">
          <cell r="G4">
            <v>1500</v>
          </cell>
          <cell r="H4">
            <v>0</v>
          </cell>
          <cell r="I4">
            <v>0</v>
          </cell>
        </row>
        <row r="5">
          <cell r="G5">
            <v>0</v>
          </cell>
          <cell r="H5">
            <v>0</v>
          </cell>
          <cell r="I5">
            <v>0</v>
          </cell>
        </row>
        <row r="6">
          <cell r="G6">
            <v>15000</v>
          </cell>
          <cell r="H6">
            <v>0</v>
          </cell>
          <cell r="I6">
            <v>0</v>
          </cell>
        </row>
      </sheetData>
      <sheetData sheetId="27">
        <row r="27">
          <cell r="G27">
            <v>47500</v>
          </cell>
          <cell r="H27">
            <v>50000</v>
          </cell>
          <cell r="I27">
            <v>52500</v>
          </cell>
        </row>
        <row r="51">
          <cell r="G51">
            <v>19961</v>
          </cell>
          <cell r="H51">
            <v>18582</v>
          </cell>
          <cell r="I51">
            <v>20206</v>
          </cell>
        </row>
      </sheetData>
      <sheetData sheetId="28">
        <row r="20">
          <cell r="D20">
            <v>51233.42</v>
          </cell>
          <cell r="E20">
            <v>54598.17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Budget at Glance"/>
      <sheetName val="Sheet6"/>
      <sheetName val="Statement 1"/>
      <sheetName val="Statement I(A)"/>
      <sheetName val="Sheet3"/>
      <sheetName val="Statement II"/>
      <sheetName val="Statement II(A)"/>
      <sheetName val="Statement III"/>
      <sheetName val="Statement IV"/>
      <sheetName val="CMC I &amp; II"/>
      <sheetName val="CWSS IV Stage P-I"/>
      <sheetName val="Other Schemes"/>
      <sheetName val="CWSS IV Stage P -II"/>
      <sheetName val="CWSS Stage V"/>
      <sheetName val="CMC WORKS"/>
      <sheetName val="Improvement Works 1"/>
      <sheetName val="Div Rev Exp"/>
      <sheetName val="Maintenance Exp"/>
      <sheetName val="Revenue Receipts 1"/>
      <sheetName val="Appropriation "/>
      <sheetName val="General Admin"/>
      <sheetName val="Debt Service"/>
      <sheetName val="Debt Deposit Supense 1"/>
      <sheetName val="Abstract of Rev Exp"/>
      <sheetName val="Abstract of Capital Exp"/>
      <sheetName val="Abstract of Revenue Exp"/>
      <sheetName val="Details of Capital Receipts"/>
      <sheetName val="Sheet2"/>
      <sheetName val="Sheet1"/>
      <sheetName val="scale for new employees"/>
      <sheetName val="Sheet7"/>
      <sheetName val="Sheet5"/>
      <sheetName val="Sheet8"/>
      <sheetName val="Soruce and Application of Funds"/>
      <sheetName val="Sheet9"/>
      <sheetName val="Sheet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1">
          <cell r="C41" t="str">
            <v>Amt. in Crore</v>
          </cell>
        </row>
        <row r="57">
          <cell r="C57" t="str">
            <v>Budget Estimate 2013-14</v>
          </cell>
          <cell r="D57" t="str">
            <v>Revised Estimate 2013-14</v>
          </cell>
          <cell r="E57" t="str">
            <v>Budget Estimate 2014-15</v>
          </cell>
        </row>
        <row r="58">
          <cell r="B58" t="str">
            <v>Revenue Receipts</v>
          </cell>
          <cell r="C58">
            <v>1504.0840900000001</v>
          </cell>
          <cell r="D58">
            <v>1186.3961000000002</v>
          </cell>
          <cell r="E58">
            <v>1273.6996000000001</v>
          </cell>
        </row>
        <row r="59">
          <cell r="B59" t="str">
            <v>Revenue Expenditure</v>
          </cell>
          <cell r="C59">
            <v>1753.1309000000003</v>
          </cell>
          <cell r="D59">
            <v>1663.4034799999999</v>
          </cell>
          <cell r="E59">
            <v>1828.3967300000002</v>
          </cell>
        </row>
        <row r="60">
          <cell r="B60" t="str">
            <v>Surplus / Deficit</v>
          </cell>
          <cell r="C60">
            <v>-249.04681000000028</v>
          </cell>
          <cell r="D60">
            <v>-477.00737999999978</v>
          </cell>
          <cell r="E60">
            <v>-554.69713000000002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5">
          <cell r="B55" t="str">
            <v>Grants from Government</v>
          </cell>
        </row>
        <row r="58">
          <cell r="G58">
            <v>0</v>
          </cell>
        </row>
      </sheetData>
      <sheetData sheetId="20">
        <row r="5">
          <cell r="G5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selection activeCell="I23" sqref="I23"/>
    </sheetView>
  </sheetViews>
  <sheetFormatPr defaultRowHeight="15.75"/>
  <cols>
    <col min="1" max="1" width="8.140625" style="1" bestFit="1" customWidth="1"/>
    <col min="2" max="2" width="36.85546875" style="1" bestFit="1" customWidth="1"/>
    <col min="3" max="3" width="13.28515625" style="1" customWidth="1"/>
    <col min="4" max="6" width="13.5703125" style="1" bestFit="1" customWidth="1"/>
    <col min="7" max="7" width="10.28515625" style="1" bestFit="1" customWidth="1"/>
    <col min="8" max="16384" width="9.140625" style="1"/>
  </cols>
  <sheetData>
    <row r="1" spans="1:6" ht="16.5" thickBot="1">
      <c r="F1" s="2"/>
    </row>
    <row r="2" spans="1:6">
      <c r="A2" s="3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6" t="s">
        <v>3</v>
      </c>
    </row>
    <row r="3" spans="1:6" ht="16.5" thickBot="1">
      <c r="A3" s="7"/>
      <c r="B3" s="8"/>
      <c r="C3" s="9"/>
      <c r="D3" s="10" t="s">
        <v>5</v>
      </c>
      <c r="E3" s="10" t="s">
        <v>5</v>
      </c>
      <c r="F3" s="11" t="s">
        <v>5</v>
      </c>
    </row>
    <row r="4" spans="1:6" ht="16.5" thickBot="1">
      <c r="A4" s="7"/>
      <c r="B4" s="8"/>
      <c r="C4" s="5" t="s">
        <v>8</v>
      </c>
      <c r="D4" s="5" t="s">
        <v>6</v>
      </c>
      <c r="E4" s="5" t="s">
        <v>6</v>
      </c>
      <c r="F4" s="5" t="s">
        <v>7</v>
      </c>
    </row>
    <row r="5" spans="1:6">
      <c r="A5" s="12"/>
      <c r="B5" s="13"/>
      <c r="C5" s="13"/>
      <c r="D5" s="13"/>
      <c r="E5" s="13"/>
      <c r="F5" s="14"/>
    </row>
    <row r="6" spans="1:6">
      <c r="A6" s="15" t="s">
        <v>9</v>
      </c>
      <c r="B6" s="16" t="s">
        <v>10</v>
      </c>
      <c r="C6" s="17"/>
      <c r="D6" s="17"/>
      <c r="E6" s="17"/>
      <c r="F6" s="18"/>
    </row>
    <row r="7" spans="1:6">
      <c r="A7" s="15" t="s">
        <v>11</v>
      </c>
      <c r="B7" s="19" t="s">
        <v>12</v>
      </c>
      <c r="C7" s="20">
        <f>138704.67-413.95-1034.57-6084.71</f>
        <v>131171.44</v>
      </c>
      <c r="D7" s="20">
        <f>'[1]SCHEDULE OF CAPITAL RECEIPTS'!C66</f>
        <v>153960</v>
      </c>
      <c r="E7" s="21">
        <f>'[1]SCHEDULE OF CAPITAL RECEIPTS'!D66</f>
        <v>81725</v>
      </c>
      <c r="F7" s="21">
        <f>'[1]SCHEDULE OF CAPITAL RECEIPTS'!E66</f>
        <v>256854</v>
      </c>
    </row>
    <row r="8" spans="1:6">
      <c r="A8" s="15"/>
      <c r="B8" s="19"/>
      <c r="C8" s="20"/>
      <c r="D8" s="20"/>
      <c r="E8" s="21"/>
      <c r="F8" s="23"/>
    </row>
    <row r="9" spans="1:6">
      <c r="A9" s="15" t="s">
        <v>13</v>
      </c>
      <c r="B9" s="19" t="s">
        <v>14</v>
      </c>
      <c r="C9" s="20">
        <f>62021.91+743.9</f>
        <v>62765.810000000005</v>
      </c>
      <c r="D9" s="20">
        <f>'ABSTRACT OF CAPEX'!C19</f>
        <v>169581.1</v>
      </c>
      <c r="E9" s="21">
        <f>'ABSTRACT OF CAPEX'!D19</f>
        <v>78407.44</v>
      </c>
      <c r="F9" s="21">
        <f>'ABSTRACT OF CAPEX'!E19</f>
        <v>256224</v>
      </c>
    </row>
    <row r="10" spans="1:6" ht="16.5" thickBot="1">
      <c r="A10" s="24"/>
      <c r="B10" s="25"/>
      <c r="C10" s="26"/>
      <c r="D10" s="27"/>
      <c r="E10" s="26"/>
      <c r="F10" s="28"/>
    </row>
    <row r="11" spans="1:6" ht="16.5" thickBot="1">
      <c r="A11" s="29"/>
      <c r="B11" s="30" t="s">
        <v>15</v>
      </c>
      <c r="C11" s="31">
        <f>(C7-C9)</f>
        <v>68405.63</v>
      </c>
      <c r="D11" s="32">
        <f>(D7-D9)</f>
        <v>-15621.100000000006</v>
      </c>
      <c r="E11" s="33">
        <f>(E7-E9)</f>
        <v>3317.5599999999977</v>
      </c>
      <c r="F11" s="32">
        <f>(F7-F9)</f>
        <v>630</v>
      </c>
    </row>
    <row r="12" spans="1:6">
      <c r="A12" s="34"/>
      <c r="B12" s="13"/>
      <c r="C12" s="35"/>
      <c r="D12" s="35"/>
      <c r="E12" s="35"/>
      <c r="F12" s="36"/>
    </row>
    <row r="13" spans="1:6">
      <c r="A13" s="15" t="s">
        <v>16</v>
      </c>
      <c r="B13" s="16" t="s">
        <v>17</v>
      </c>
      <c r="C13" s="37"/>
      <c r="D13" s="37"/>
      <c r="E13" s="37"/>
      <c r="F13" s="18"/>
    </row>
    <row r="14" spans="1:6">
      <c r="A14" s="15" t="s">
        <v>11</v>
      </c>
      <c r="B14" s="19" t="s">
        <v>12</v>
      </c>
      <c r="C14" s="20">
        <v>112476.34</v>
      </c>
      <c r="D14" s="20">
        <f>'REVENUE RECEIPTS EXPENDITURE'!C19</f>
        <v>127369.96</v>
      </c>
      <c r="E14" s="20">
        <f>'REVENUE RECEIPTS EXPENDITURE'!D19</f>
        <v>133570.95499999999</v>
      </c>
      <c r="F14" s="20">
        <f>'REVENUE RECEIPTS EXPENDITURE'!E19</f>
        <v>150217.41399999999</v>
      </c>
    </row>
    <row r="15" spans="1:6">
      <c r="A15" s="15"/>
      <c r="B15" s="19"/>
      <c r="C15" s="20"/>
      <c r="D15" s="19"/>
      <c r="E15" s="20"/>
      <c r="F15" s="38"/>
    </row>
    <row r="16" spans="1:6">
      <c r="A16" s="15" t="s">
        <v>13</v>
      </c>
      <c r="B16" s="19" t="s">
        <v>18</v>
      </c>
      <c r="C16" s="20">
        <v>130882.47</v>
      </c>
      <c r="D16" s="20">
        <f>'REVENUE RECEIPTS EXPENDITURE'!C37</f>
        <v>182839.67300000001</v>
      </c>
      <c r="E16" s="20">
        <f>'REVENUE RECEIPTS EXPENDITURE'!D37</f>
        <v>160824.35</v>
      </c>
      <c r="F16" s="20">
        <f>'REVENUE RECEIPTS EXPENDITURE'!E37</f>
        <v>175482.91999999998</v>
      </c>
    </row>
    <row r="17" spans="1:7" ht="16.5" thickBot="1">
      <c r="A17" s="24"/>
      <c r="B17" s="25"/>
      <c r="C17" s="26"/>
      <c r="D17" s="26"/>
      <c r="E17" s="26"/>
      <c r="F17" s="28"/>
    </row>
    <row r="18" spans="1:7" ht="23.25" customHeight="1" thickBot="1">
      <c r="A18" s="29"/>
      <c r="B18" s="30" t="s">
        <v>19</v>
      </c>
      <c r="C18" s="31">
        <f>(C14-C16)</f>
        <v>-18406.130000000005</v>
      </c>
      <c r="D18" s="32">
        <f>(D14-D16)</f>
        <v>-55469.713000000003</v>
      </c>
      <c r="E18" s="33">
        <f>(E14-E16)</f>
        <v>-27253.395000000019</v>
      </c>
      <c r="F18" s="32">
        <f>(F14-F16)</f>
        <v>-25265.505999999994</v>
      </c>
      <c r="G18" s="22"/>
    </row>
    <row r="19" spans="1:7">
      <c r="A19" s="34"/>
      <c r="B19" s="39"/>
      <c r="C19" s="35"/>
      <c r="D19" s="35"/>
      <c r="E19" s="35"/>
      <c r="F19" s="36"/>
    </row>
    <row r="20" spans="1:7">
      <c r="A20" s="15" t="s">
        <v>20</v>
      </c>
      <c r="B20" s="16" t="s">
        <v>21</v>
      </c>
      <c r="C20" s="17"/>
      <c r="D20" s="17"/>
      <c r="E20" s="17"/>
      <c r="F20" s="18"/>
    </row>
    <row r="21" spans="1:7">
      <c r="A21" s="15" t="s">
        <v>11</v>
      </c>
      <c r="B21" s="19" t="s">
        <v>12</v>
      </c>
      <c r="C21" s="20">
        <f>((2198001167.8)/100000)+413.95+1034.57+6084.71</f>
        <v>29513.241678000002</v>
      </c>
      <c r="D21" s="20">
        <f>'[1]DEBT DEPOSIT'!C10</f>
        <v>58363</v>
      </c>
      <c r="E21" s="20">
        <f>'[1]DEBT DEPOSIT'!D10</f>
        <v>30885.16</v>
      </c>
      <c r="F21" s="20">
        <f>'[1]DEBT DEPOSIT'!E10</f>
        <v>53120.86</v>
      </c>
    </row>
    <row r="22" spans="1:7">
      <c r="A22" s="15"/>
      <c r="B22" s="19"/>
      <c r="C22" s="19"/>
      <c r="D22" s="20"/>
      <c r="E22" s="20"/>
      <c r="F22" s="38"/>
    </row>
    <row r="23" spans="1:7">
      <c r="A23" s="15" t="s">
        <v>13</v>
      </c>
      <c r="B23" s="19" t="s">
        <v>18</v>
      </c>
      <c r="C23" s="20">
        <f>(1683675786+1596187926.6)/100000</f>
        <v>32798.637126000001</v>
      </c>
      <c r="D23" s="20">
        <f>'[1]DEBT DEPOSIT'!C17</f>
        <v>58236.35</v>
      </c>
      <c r="E23" s="20">
        <f>'[1]DEBT DEPOSIT'!D17</f>
        <v>30708.16</v>
      </c>
      <c r="F23" s="20">
        <f>'[1]DEBT DEPOSIT'!E17</f>
        <v>52805.86</v>
      </c>
    </row>
    <row r="24" spans="1:7" ht="16.5" thickBot="1">
      <c r="A24" s="24"/>
      <c r="B24" s="25"/>
      <c r="C24" s="25"/>
      <c r="D24" s="26"/>
      <c r="E24" s="26"/>
      <c r="F24" s="28"/>
    </row>
    <row r="25" spans="1:7" ht="23.25" customHeight="1" thickBot="1">
      <c r="A25" s="40"/>
      <c r="B25" s="30" t="s">
        <v>15</v>
      </c>
      <c r="C25" s="31">
        <f>(C21-C23)</f>
        <v>-3285.3954479999993</v>
      </c>
      <c r="D25" s="32">
        <f>(D21-D23)</f>
        <v>126.65000000000146</v>
      </c>
      <c r="E25" s="33">
        <f>(E21-E23)</f>
        <v>177</v>
      </c>
      <c r="F25" s="32">
        <f>(F21-F23)</f>
        <v>315</v>
      </c>
    </row>
    <row r="26" spans="1:7" ht="8.25" customHeight="1" thickBot="1">
      <c r="A26" s="29"/>
      <c r="B26" s="41"/>
      <c r="C26" s="41"/>
      <c r="D26" s="42"/>
      <c r="E26" s="43"/>
      <c r="F26" s="44"/>
    </row>
    <row r="27" spans="1:7" ht="19.5" customHeight="1" thickBot="1">
      <c r="A27" s="45"/>
      <c r="B27" s="46" t="s">
        <v>22</v>
      </c>
      <c r="C27" s="47">
        <f>SUM(C25+C18+C11)</f>
        <v>46714.104552000004</v>
      </c>
      <c r="D27" s="48">
        <f>SUM(D25+D18+D11)</f>
        <v>-70964.163</v>
      </c>
      <c r="E27" s="49">
        <f>SUM(E25+E18+E11)</f>
        <v>-23758.835000000021</v>
      </c>
      <c r="F27" s="48">
        <f>SUM(F25+F18+F11)</f>
        <v>-24320.505999999994</v>
      </c>
    </row>
    <row r="28" spans="1:7">
      <c r="A28" s="50"/>
      <c r="F28" s="22"/>
    </row>
    <row r="31" spans="1:7">
      <c r="F31" s="22"/>
    </row>
    <row r="32" spans="1:7">
      <c r="E32" s="22"/>
    </row>
    <row r="34" spans="5:6">
      <c r="E34" s="22"/>
      <c r="F34" s="22"/>
    </row>
    <row r="35" spans="5:6">
      <c r="E35" s="22"/>
      <c r="F35" s="22"/>
    </row>
  </sheetData>
  <mergeCells count="3">
    <mergeCell ref="A2:A4"/>
    <mergeCell ref="B2:B4"/>
    <mergeCell ref="C2:C3"/>
  </mergeCells>
  <printOptions horizontalCentered="1"/>
  <pageMargins left="0.70866141732283472" right="0.70866141732283472" top="0.55118110236220474" bottom="0.74803149606299213" header="0.31496062992125984" footer="0.31496062992125984"/>
  <pageSetup paperSize="9" orientation="landscape" r:id="rId1"/>
  <headerFooter>
    <oddHeader>&amp;C&amp;"-,Bold"&amp;14&amp;UBUDGET AT A GLANCE
(Rs. in Lakhs)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29"/>
  <sheetViews>
    <sheetView workbookViewId="0">
      <selection activeCell="D5" sqref="D5"/>
    </sheetView>
  </sheetViews>
  <sheetFormatPr defaultRowHeight="12.75"/>
  <cols>
    <col min="1" max="1" width="9.140625" style="54"/>
    <col min="2" max="2" width="73" style="54" bestFit="1" customWidth="1"/>
    <col min="3" max="3" width="13" style="54" customWidth="1"/>
    <col min="4" max="4" width="12.5703125" style="54" customWidth="1"/>
    <col min="5" max="5" width="12" style="54" customWidth="1"/>
    <col min="6" max="16384" width="9.140625" style="54"/>
  </cols>
  <sheetData>
    <row r="1" spans="1:8">
      <c r="A1" s="51" t="s">
        <v>23</v>
      </c>
      <c r="B1" s="52" t="s">
        <v>1</v>
      </c>
      <c r="C1" s="53" t="s">
        <v>24</v>
      </c>
      <c r="D1" s="53" t="s">
        <v>25</v>
      </c>
      <c r="E1" s="53" t="s">
        <v>24</v>
      </c>
    </row>
    <row r="2" spans="1:8">
      <c r="A2" s="55"/>
      <c r="B2" s="56"/>
      <c r="C2" s="57"/>
      <c r="D2" s="57" t="s">
        <v>5</v>
      </c>
      <c r="E2" s="57"/>
    </row>
    <row r="3" spans="1:8" ht="15.75">
      <c r="A3" s="55"/>
      <c r="B3" s="56"/>
      <c r="C3" s="58" t="s">
        <v>6</v>
      </c>
      <c r="D3" s="58" t="s">
        <v>6</v>
      </c>
      <c r="E3" s="58" t="s">
        <v>7</v>
      </c>
    </row>
    <row r="4" spans="1:8" ht="24.95" customHeight="1">
      <c r="A4" s="59"/>
      <c r="B4" s="60" t="s">
        <v>26</v>
      </c>
      <c r="C4" s="61"/>
      <c r="D4" s="61"/>
      <c r="E4" s="62"/>
    </row>
    <row r="5" spans="1:8" ht="24.95" customHeight="1">
      <c r="A5" s="63">
        <v>1</v>
      </c>
      <c r="B5" s="64" t="s">
        <v>27</v>
      </c>
      <c r="C5" s="62">
        <f>32500</f>
        <v>32500</v>
      </c>
      <c r="D5" s="62">
        <f>'[1]SCHEDULE OF CAPITAL RECEIPTS'!D6+'[1]SCHEDULE OF CAPITAL RECEIPTS'!D12+'[1]SCHEDULE OF CAPITAL RECEIPTS'!D18+'[1]SCHEDULE OF CAPITAL RECEIPTS'!D21+'[1]SCHEDULE OF CAPITAL RECEIPTS'!D25+'[1]SCHEDULE OF CAPITAL RECEIPTS'!D46+'[1]SCHEDULE OF CAPITAL RECEIPTS'!D52+'[1]SCHEDULE OF CAPITAL RECEIPTS'!D56+'[1]SCHEDULE OF CAPITAL RECEIPTS'!D61+'[1]SCHEDULE OF CAPITAL RECEIPTS'!D28</f>
        <v>25000</v>
      </c>
      <c r="E5" s="62">
        <f>'[1]SCHEDULE OF CAPITAL RECEIPTS'!E6+'[1]SCHEDULE OF CAPITAL RECEIPTS'!E12+'[1]SCHEDULE OF CAPITAL RECEIPTS'!E18+'[1]SCHEDULE OF CAPITAL RECEIPTS'!E21+'[1]SCHEDULE OF CAPITAL RECEIPTS'!E25+'[1]SCHEDULE OF CAPITAL RECEIPTS'!E46+'[1]SCHEDULE OF CAPITAL RECEIPTS'!E52+'[1]SCHEDULE OF CAPITAL RECEIPTS'!E56+'[1]SCHEDULE OF CAPITAL RECEIPTS'!E61+'[1]SCHEDULE OF CAPITAL RECEIPTS'!E28</f>
        <v>43695</v>
      </c>
      <c r="F5" s="65"/>
      <c r="G5" s="65"/>
      <c r="H5" s="65"/>
    </row>
    <row r="6" spans="1:8" ht="28.5" customHeight="1">
      <c r="A6" s="63">
        <v>2</v>
      </c>
      <c r="B6" s="66" t="s">
        <v>28</v>
      </c>
      <c r="C6" s="62">
        <f>15000+14000</f>
        <v>29000</v>
      </c>
      <c r="D6" s="62">
        <f>'[1]SCHEDULE OF CAPITAL RECEIPTS'!D63</f>
        <v>5000</v>
      </c>
      <c r="E6" s="62">
        <f>'[1]SCHEDULE OF CAPITAL RECEIPTS'!E63</f>
        <v>36000</v>
      </c>
      <c r="F6" s="65"/>
      <c r="H6" s="65"/>
    </row>
    <row r="7" spans="1:8" ht="24.95" customHeight="1">
      <c r="A7" s="63">
        <v>3</v>
      </c>
      <c r="B7" s="64" t="s">
        <v>29</v>
      </c>
      <c r="C7" s="62">
        <f>'[1]SCHEDULE OF CAPITAL RECEIPTS'!C34+'[1]SCHEDULE OF CAPITAL RECEIPTS'!C37+'[1]SCHEDULE OF CAPITAL RECEIPTS'!C40</f>
        <v>13600</v>
      </c>
      <c r="D7" s="62">
        <f>'[1]SCHEDULE OF CAPITAL RECEIPTS'!D34+'[1]SCHEDULE OF CAPITAL RECEIPTS'!D37+'[1]SCHEDULE OF CAPITAL RECEIPTS'!D40</f>
        <v>9850</v>
      </c>
      <c r="E7" s="62">
        <f>'[1]SCHEDULE OF CAPITAL RECEIPTS'!E34+'[1]SCHEDULE OF CAPITAL RECEIPTS'!E37+'[1]SCHEDULE OF CAPITAL RECEIPTS'!E40</f>
        <v>33500</v>
      </c>
    </row>
    <row r="8" spans="1:8" ht="24.95" customHeight="1">
      <c r="A8" s="63">
        <v>4</v>
      </c>
      <c r="B8" s="64" t="s">
        <v>30</v>
      </c>
      <c r="C8" s="62">
        <f>'[1]SCHEDULE OF CAPITAL RECEIPTS'!C9+'[1]SCHEDULE OF CAPITAL RECEIPTS'!C15+'[1]SCHEDULE OF CAPITAL RECEIPTS'!C31+'[1]SCHEDULE OF CAPITAL RECEIPTS'!C43+'[1]SCHEDULE OF CAPITAL RECEIPTS'!C49</f>
        <v>1438.8</v>
      </c>
      <c r="D8" s="62">
        <f>'[1]SCHEDULE OF CAPITAL RECEIPTS'!D9+'[1]SCHEDULE OF CAPITAL RECEIPTS'!D15+'[1]SCHEDULE OF CAPITAL RECEIPTS'!D31+'[1]SCHEDULE OF CAPITAL RECEIPTS'!D43+'[1]SCHEDULE OF CAPITAL RECEIPTS'!D49</f>
        <v>4344</v>
      </c>
      <c r="E8" s="62">
        <f>'[1]SCHEDULE OF CAPITAL RECEIPTS'!E9+'[1]SCHEDULE OF CAPITAL RECEIPTS'!E15+'[1]SCHEDULE OF CAPITAL RECEIPTS'!E31+'[1]SCHEDULE OF CAPITAL RECEIPTS'!E43+'[1]SCHEDULE OF CAPITAL RECEIPTS'!E49</f>
        <v>13078</v>
      </c>
      <c r="F8" s="65"/>
    </row>
    <row r="9" spans="1:8" ht="24.95" customHeight="1">
      <c r="A9" s="63">
        <v>5</v>
      </c>
      <c r="B9" s="64" t="s">
        <v>31</v>
      </c>
      <c r="C9" s="62">
        <f>'[1]SCHEDULE OF CAPITAL RECEIPTS'!C10+'[1]SCHEDULE OF CAPITAL RECEIPTS'!C16+'[1]SCHEDULE OF CAPITAL RECEIPTS'!C24+'[1]SCHEDULE OF CAPITAL RECEIPTS'!C32+'[1]SCHEDULE OF CAPITAL RECEIPTS'!C44+'[1]SCHEDULE OF CAPITAL RECEIPTS'!C50+'[1]SCHEDULE OF CAPITAL RECEIPTS'!C55+'[1]SCHEDULE OF CAPITAL RECEIPTS'!C60</f>
        <v>45572</v>
      </c>
      <c r="D9" s="62">
        <f>'[1]SCHEDULE OF CAPITAL RECEIPTS'!D10+'[1]SCHEDULE OF CAPITAL RECEIPTS'!D16+'[1]SCHEDULE OF CAPITAL RECEIPTS'!D24+'[1]SCHEDULE OF CAPITAL RECEIPTS'!D32+'[1]SCHEDULE OF CAPITAL RECEIPTS'!D44+'[1]SCHEDULE OF CAPITAL RECEIPTS'!D50+'[1]SCHEDULE OF CAPITAL RECEIPTS'!D55+'[1]SCHEDULE OF CAPITAL RECEIPTS'!D60</f>
        <v>33739</v>
      </c>
      <c r="E9" s="62">
        <f>'[1]SCHEDULE OF CAPITAL RECEIPTS'!E10+'[1]SCHEDULE OF CAPITAL RECEIPTS'!E16+'[1]SCHEDULE OF CAPITAL RECEIPTS'!E24+'[1]SCHEDULE OF CAPITAL RECEIPTS'!E32+'[1]SCHEDULE OF CAPITAL RECEIPTS'!E44+'[1]SCHEDULE OF CAPITAL RECEIPTS'!E50+'[1]SCHEDULE OF CAPITAL RECEIPTS'!E55+'[1]SCHEDULE OF CAPITAL RECEIPTS'!E60</f>
        <v>100861</v>
      </c>
      <c r="F9" s="65"/>
    </row>
    <row r="10" spans="1:8" ht="24.95" customHeight="1">
      <c r="A10" s="63">
        <v>6</v>
      </c>
      <c r="B10" s="64" t="s">
        <v>32</v>
      </c>
      <c r="C10" s="67">
        <f>'[1]SCHEDULE OF CAPITAL RECEIPTS'!C11+'[1]SCHEDULE OF CAPITAL RECEIPTS'!C17+'[1]SCHEDULE OF CAPITAL RECEIPTS'!C33+'[1]SCHEDULE OF CAPITAL RECEIPTS'!C45+'[1]SCHEDULE OF CAPITAL RECEIPTS'!C51</f>
        <v>21849.200000000001</v>
      </c>
      <c r="D10" s="67">
        <f>'[1]SCHEDULE OF CAPITAL RECEIPTS'!D11+'[1]SCHEDULE OF CAPITAL RECEIPTS'!D17+'[1]SCHEDULE OF CAPITAL RECEIPTS'!D33+'[1]SCHEDULE OF CAPITAL RECEIPTS'!D45+'[1]SCHEDULE OF CAPITAL RECEIPTS'!D51</f>
        <v>3792</v>
      </c>
      <c r="E10" s="67">
        <f>'[1]SCHEDULE OF CAPITAL RECEIPTS'!E11+'[1]SCHEDULE OF CAPITAL RECEIPTS'!E17+'[1]SCHEDULE OF CAPITAL RECEIPTS'!E33+'[1]SCHEDULE OF CAPITAL RECEIPTS'!E45+'[1]SCHEDULE OF CAPITAL RECEIPTS'!E51</f>
        <v>29720</v>
      </c>
      <c r="F10" s="65"/>
    </row>
    <row r="11" spans="1:8" ht="24.95" customHeight="1">
      <c r="A11" s="63">
        <v>7</v>
      </c>
      <c r="B11" s="64" t="s">
        <v>33</v>
      </c>
      <c r="C11" s="62">
        <f>'[1]SCHEDULE OF CAPITAL RECEIPTS'!C57</f>
        <v>10000</v>
      </c>
      <c r="D11" s="62">
        <f>'[1]SCHEDULE OF CAPITAL RECEIPTS'!D57</f>
        <v>0</v>
      </c>
      <c r="E11" s="62">
        <f>'[1]SCHEDULE OF CAPITAL RECEIPTS'!E57</f>
        <v>0</v>
      </c>
    </row>
    <row r="12" spans="1:8" ht="27" customHeight="1">
      <c r="A12" s="68"/>
      <c r="B12" s="69" t="s">
        <v>34</v>
      </c>
      <c r="C12" s="70">
        <f>SUM(C5:C11)</f>
        <v>153960</v>
      </c>
      <c r="D12" s="70">
        <f>SUM(D5:D11)</f>
        <v>81725</v>
      </c>
      <c r="E12" s="70">
        <f>SUM(E5:E11)</f>
        <v>256854</v>
      </c>
    </row>
    <row r="13" spans="1:8">
      <c r="A13" s="71"/>
      <c r="E13" s="65"/>
    </row>
    <row r="14" spans="1:8">
      <c r="C14" s="65"/>
      <c r="D14" s="65"/>
      <c r="E14" s="65"/>
      <c r="G14" s="65"/>
      <c r="H14" s="65"/>
    </row>
    <row r="15" spans="1:8">
      <c r="C15" s="65"/>
    </row>
    <row r="16" spans="1:8">
      <c r="C16" s="65"/>
      <c r="D16" s="65"/>
      <c r="E16" s="65"/>
    </row>
    <row r="18" spans="4:6">
      <c r="D18" s="65"/>
      <c r="E18" s="65"/>
    </row>
    <row r="19" spans="4:6">
      <c r="E19" s="72"/>
      <c r="F19" s="73"/>
    </row>
    <row r="20" spans="4:6">
      <c r="E20" s="73"/>
      <c r="F20" s="73"/>
    </row>
    <row r="21" spans="4:6">
      <c r="E21" s="73"/>
      <c r="F21" s="73"/>
    </row>
    <row r="22" spans="4:6">
      <c r="E22" s="73"/>
      <c r="F22" s="73"/>
    </row>
    <row r="23" spans="4:6">
      <c r="E23" s="72"/>
      <c r="F23" s="73"/>
    </row>
    <row r="24" spans="4:6">
      <c r="E24" s="73"/>
      <c r="F24" s="73"/>
    </row>
    <row r="25" spans="4:6">
      <c r="E25" s="73"/>
      <c r="F25" s="73"/>
    </row>
    <row r="26" spans="4:6">
      <c r="E26" s="73"/>
      <c r="F26" s="73"/>
    </row>
    <row r="27" spans="4:6">
      <c r="E27" s="73"/>
      <c r="F27" s="73"/>
    </row>
    <row r="28" spans="4:6">
      <c r="E28" s="73"/>
      <c r="F28" s="73"/>
    </row>
    <row r="29" spans="4:6">
      <c r="E29" s="73"/>
      <c r="F29" s="73"/>
    </row>
  </sheetData>
  <mergeCells count="5">
    <mergeCell ref="A1:A3"/>
    <mergeCell ref="B1:B3"/>
    <mergeCell ref="C1:C2"/>
    <mergeCell ref="D1:D2"/>
    <mergeCell ref="E1:E2"/>
  </mergeCells>
  <printOptions horizontalCentered="1"/>
  <pageMargins left="0.70866141732283472" right="0.70866141732283472" top="0.95" bottom="0.74803149606299213" header="0.31496062992125984" footer="0.31496062992125984"/>
  <pageSetup paperSize="9" orientation="landscape" r:id="rId1"/>
  <headerFooter>
    <oddHeader>&amp;C&amp;"-,Bold"&amp;14&amp;UStatement No. I
ABSTRACT OF CAPITAL RECEIPTS (Rs. in Lakhs)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2:N36"/>
  <sheetViews>
    <sheetView workbookViewId="0">
      <selection activeCell="B7" sqref="B7"/>
    </sheetView>
  </sheetViews>
  <sheetFormatPr defaultRowHeight="12.75"/>
  <cols>
    <col min="1" max="1" width="9.140625" style="54"/>
    <col min="2" max="2" width="73" style="54" bestFit="1" customWidth="1"/>
    <col min="3" max="3" width="13" style="54" customWidth="1"/>
    <col min="4" max="4" width="12.5703125" style="54" customWidth="1"/>
    <col min="5" max="5" width="12" style="54" customWidth="1"/>
    <col min="6" max="6" width="4.140625" style="54" customWidth="1"/>
    <col min="7" max="7" width="9.5703125" style="54" bestFit="1" customWidth="1"/>
    <col min="8" max="8" width="13.7109375" style="54" customWidth="1"/>
    <col min="9" max="9" width="10.7109375" style="54" bestFit="1" customWidth="1"/>
    <col min="10" max="11" width="9.5703125" style="54" bestFit="1" customWidth="1"/>
    <col min="12" max="12" width="11.140625" style="54" customWidth="1"/>
    <col min="13" max="13" width="10.7109375" style="54" bestFit="1" customWidth="1"/>
    <col min="14" max="14" width="10.28515625" style="54" bestFit="1" customWidth="1"/>
    <col min="15" max="16384" width="9.140625" style="54"/>
  </cols>
  <sheetData>
    <row r="2" spans="1:14" ht="15" customHeight="1">
      <c r="C2" s="74" t="s">
        <v>35</v>
      </c>
      <c r="D2" s="74"/>
      <c r="E2" s="74"/>
      <c r="G2" s="74" t="s">
        <v>36</v>
      </c>
      <c r="H2" s="74"/>
      <c r="I2" s="74"/>
      <c r="J2" s="74"/>
      <c r="K2" s="74"/>
      <c r="L2" s="74"/>
      <c r="M2" s="75" t="s">
        <v>37</v>
      </c>
      <c r="N2" s="75" t="s">
        <v>38</v>
      </c>
    </row>
    <row r="3" spans="1:14" s="78" customFormat="1" ht="48" customHeight="1">
      <c r="A3" s="51" t="s">
        <v>23</v>
      </c>
      <c r="B3" s="51" t="s">
        <v>1</v>
      </c>
      <c r="C3" s="53" t="s">
        <v>24</v>
      </c>
      <c r="D3" s="53" t="s">
        <v>25</v>
      </c>
      <c r="E3" s="53" t="s">
        <v>24</v>
      </c>
      <c r="F3" s="76"/>
      <c r="G3" s="77" t="s">
        <v>39</v>
      </c>
      <c r="H3" s="77" t="s">
        <v>40</v>
      </c>
      <c r="I3" s="77" t="s">
        <v>41</v>
      </c>
      <c r="J3" s="77" t="s">
        <v>42</v>
      </c>
      <c r="K3" s="77" t="s">
        <v>43</v>
      </c>
      <c r="L3" s="77" t="s">
        <v>44</v>
      </c>
      <c r="M3" s="75"/>
      <c r="N3" s="75"/>
    </row>
    <row r="4" spans="1:14" s="78" customFormat="1" ht="12.75" customHeight="1">
      <c r="A4" s="55"/>
      <c r="B4" s="55"/>
      <c r="C4" s="57"/>
      <c r="D4" s="57" t="s">
        <v>5</v>
      </c>
      <c r="E4" s="57"/>
      <c r="F4" s="79"/>
      <c r="G4" s="77"/>
      <c r="H4" s="77"/>
      <c r="I4" s="77"/>
      <c r="J4" s="77"/>
      <c r="K4" s="77"/>
      <c r="L4" s="77"/>
      <c r="M4" s="75"/>
      <c r="N4" s="75"/>
    </row>
    <row r="5" spans="1:14" ht="15.75">
      <c r="A5" s="55"/>
      <c r="B5" s="55"/>
      <c r="C5" s="58" t="s">
        <v>6</v>
      </c>
      <c r="D5" s="58" t="s">
        <v>6</v>
      </c>
      <c r="E5" s="58" t="s">
        <v>7</v>
      </c>
      <c r="F5" s="80"/>
      <c r="G5" s="81" t="s">
        <v>7</v>
      </c>
      <c r="H5" s="82"/>
      <c r="I5" s="82"/>
      <c r="J5" s="82"/>
      <c r="K5" s="82"/>
      <c r="L5" s="82"/>
      <c r="M5" s="82"/>
      <c r="N5" s="83"/>
    </row>
    <row r="6" spans="1:14" ht="21.75" customHeight="1">
      <c r="A6" s="59"/>
      <c r="B6" s="60" t="s">
        <v>45</v>
      </c>
      <c r="C6" s="61"/>
      <c r="D6" s="61"/>
      <c r="E6" s="62"/>
      <c r="F6" s="84"/>
      <c r="G6" s="85"/>
      <c r="H6" s="85"/>
      <c r="I6" s="85"/>
      <c r="J6" s="85"/>
      <c r="K6" s="85"/>
      <c r="L6" s="85"/>
      <c r="M6" s="85"/>
      <c r="N6" s="85"/>
    </row>
    <row r="7" spans="1:14" ht="15.75">
      <c r="A7" s="59"/>
      <c r="B7" s="60"/>
      <c r="C7" s="61"/>
      <c r="D7" s="61"/>
      <c r="E7" s="62"/>
      <c r="F7" s="84"/>
      <c r="G7" s="85"/>
      <c r="H7" s="85"/>
      <c r="I7" s="85"/>
      <c r="J7" s="85"/>
      <c r="K7" s="85"/>
      <c r="L7" s="85"/>
      <c r="M7" s="85"/>
      <c r="N7" s="85"/>
    </row>
    <row r="8" spans="1:14" ht="24.95" customHeight="1">
      <c r="A8" s="63">
        <v>1</v>
      </c>
      <c r="B8" s="64" t="s">
        <v>46</v>
      </c>
      <c r="C8" s="62">
        <f>'[1]Capital Exp(CWSS Stg IV P I)'!DJ38</f>
        <v>607</v>
      </c>
      <c r="D8" s="62">
        <f>'[1]Capital Exp(CWSS Stg IV P I)'!DK38</f>
        <v>225</v>
      </c>
      <c r="E8" s="62">
        <f>'[1]Capital Exp(CWSS Stg IV P I)'!DL38</f>
        <v>225</v>
      </c>
      <c r="F8" s="84"/>
      <c r="G8" s="86">
        <f>'[1]SCHEDULE OF CAPITAL RECEIPTS'!E21</f>
        <v>225</v>
      </c>
      <c r="H8" s="85"/>
      <c r="I8" s="85">
        <v>0</v>
      </c>
      <c r="J8" s="85">
        <v>0</v>
      </c>
      <c r="K8" s="85">
        <v>0</v>
      </c>
      <c r="L8" s="85">
        <v>0</v>
      </c>
      <c r="M8" s="62">
        <f>SUM(G8:L8)</f>
        <v>225</v>
      </c>
      <c r="N8" s="62">
        <f>M8-E8</f>
        <v>0</v>
      </c>
    </row>
    <row r="9" spans="1:14" ht="24.95" customHeight="1">
      <c r="A9" s="63">
        <v>2</v>
      </c>
      <c r="B9" s="64" t="s">
        <v>47</v>
      </c>
      <c r="C9" s="62">
        <f>'[1]Capital Exp(CWSS Stg IV P II)'!DJ38+773+0.1</f>
        <v>74417.100000000006</v>
      </c>
      <c r="D9" s="62">
        <f>'[1]Capital Exp(CWSS Stg IV P II)'!DK38</f>
        <v>34978</v>
      </c>
      <c r="E9" s="62">
        <f>'[1]Capital Exp(CWSS Stg IV P II)'!DL38</f>
        <v>27498</v>
      </c>
      <c r="F9" s="84"/>
      <c r="G9" s="86">
        <f>'[1]SCHEDULE OF CAPITAL RECEIPTS'!E25</f>
        <v>3900</v>
      </c>
      <c r="H9" s="85"/>
      <c r="I9" s="62">
        <f>'[1]SCHEDULE OF CAPITAL RECEIPTS'!E24</f>
        <v>24000</v>
      </c>
      <c r="J9" s="85">
        <v>0</v>
      </c>
      <c r="K9" s="85">
        <v>0</v>
      </c>
      <c r="L9" s="85">
        <v>0</v>
      </c>
      <c r="M9" s="62">
        <f t="shared" ref="M9:M18" si="0">SUM(G9:L9)</f>
        <v>27900</v>
      </c>
      <c r="N9" s="62">
        <f t="shared" ref="N9:N18" si="1">M9-E9</f>
        <v>402</v>
      </c>
    </row>
    <row r="10" spans="1:14" ht="24.95" customHeight="1">
      <c r="A10" s="63">
        <v>3</v>
      </c>
      <c r="B10" s="64" t="s">
        <v>48</v>
      </c>
      <c r="C10" s="62">
        <f>'[1]Capital Exp(CWSS Stg V)'!DJ38</f>
        <v>300</v>
      </c>
      <c r="D10" s="62">
        <f>'[1]Capital Exp(CWSS Stg V)'!DK38</f>
        <v>90</v>
      </c>
      <c r="E10" s="62">
        <f>'[1]Capital Exp(CWSS Stg V)'!DL38</f>
        <v>310</v>
      </c>
      <c r="F10" s="84"/>
      <c r="G10" s="86">
        <f>'[1]SCHEDULE OF CAPITAL RECEIPTS'!E28</f>
        <v>310</v>
      </c>
      <c r="H10" s="85"/>
      <c r="I10" s="85">
        <v>0</v>
      </c>
      <c r="J10" s="85">
        <v>0</v>
      </c>
      <c r="K10" s="85">
        <v>0</v>
      </c>
      <c r="L10" s="85">
        <v>0</v>
      </c>
      <c r="M10" s="62">
        <f t="shared" si="0"/>
        <v>310</v>
      </c>
      <c r="N10" s="62">
        <f t="shared" si="1"/>
        <v>0</v>
      </c>
    </row>
    <row r="11" spans="1:14" ht="24.95" customHeight="1">
      <c r="A11" s="63">
        <v>4</v>
      </c>
      <c r="B11" s="64" t="s">
        <v>49</v>
      </c>
      <c r="C11" s="62">
        <f>'[1]Capital Exp(GBWASP)'!DJ38</f>
        <v>2471</v>
      </c>
      <c r="D11" s="62">
        <f>'[1]Capital Exp(GBWASP)'!DK38</f>
        <v>2743.65</v>
      </c>
      <c r="E11" s="62">
        <f>'[1]Capital Exp(GBWASP)'!DL38</f>
        <v>3390</v>
      </c>
      <c r="F11" s="84"/>
      <c r="G11" s="87">
        <v>0</v>
      </c>
      <c r="H11" s="85"/>
      <c r="I11" s="85">
        <v>0</v>
      </c>
      <c r="J11" s="85">
        <v>0</v>
      </c>
      <c r="K11" s="85">
        <v>0</v>
      </c>
      <c r="L11" s="62">
        <f>'[1]SCHEDULE OF CAPITAL RECEIPTS'!E37</f>
        <v>3500</v>
      </c>
      <c r="M11" s="62">
        <f t="shared" si="0"/>
        <v>3500</v>
      </c>
      <c r="N11" s="62">
        <f t="shared" si="1"/>
        <v>110</v>
      </c>
    </row>
    <row r="12" spans="1:14" ht="24.95" customHeight="1">
      <c r="A12" s="63">
        <v>5</v>
      </c>
      <c r="B12" s="64" t="s">
        <v>50</v>
      </c>
      <c r="C12" s="62">
        <f>'[1]Capital Exp(KMRP)'!DJ38+284</f>
        <v>6186</v>
      </c>
      <c r="D12" s="62">
        <f>'[1]Capital Exp(KMRP)'!DK38</f>
        <v>6983.7900000000009</v>
      </c>
      <c r="E12" s="62">
        <f>'[1]Capital Exp(KMRP)'!DL38</f>
        <v>6000</v>
      </c>
      <c r="F12" s="84"/>
      <c r="G12" s="86">
        <v>0</v>
      </c>
      <c r="H12" s="85"/>
      <c r="I12" s="85">
        <v>0</v>
      </c>
      <c r="J12" s="85">
        <v>0</v>
      </c>
      <c r="K12" s="85">
        <v>0</v>
      </c>
      <c r="L12" s="62">
        <f>'[1]SCHEDULE OF CAPITAL RECEIPTS'!E40</f>
        <v>6000</v>
      </c>
      <c r="M12" s="62">
        <f t="shared" si="0"/>
        <v>6000</v>
      </c>
      <c r="N12" s="62">
        <f t="shared" si="1"/>
        <v>0</v>
      </c>
    </row>
    <row r="13" spans="1:14" ht="24.95" customHeight="1">
      <c r="A13" s="63">
        <v>6</v>
      </c>
      <c r="B13" s="64" t="s">
        <v>51</v>
      </c>
      <c r="C13" s="62">
        <f>'[1]Capital Exp(110 Villages)'!DJ38</f>
        <v>500</v>
      </c>
      <c r="D13" s="62">
        <f>'[1]Capital Exp(110 Villages)'!DK38</f>
        <v>50</v>
      </c>
      <c r="E13" s="62">
        <f>'[1]Capital Exp(110 Villages)'!DL38</f>
        <v>75600</v>
      </c>
      <c r="F13" s="84"/>
      <c r="G13" s="86">
        <v>0</v>
      </c>
      <c r="H13" s="85"/>
      <c r="I13" s="62">
        <f>'[1]SCHEDULE OF CAPITAL RECEIPTS'!E32</f>
        <v>49360</v>
      </c>
      <c r="J13" s="62">
        <f>'[1]SCHEDULE OF CAPITAL RECEIPTS'!E31</f>
        <v>2244</v>
      </c>
      <c r="K13" s="62">
        <f>'[1]SCHEDULE OF CAPITAL RECEIPTS'!E33</f>
        <v>0</v>
      </c>
      <c r="L13" s="86">
        <f>'[1]SCHEDULE OF CAPITAL RECEIPTS'!E34</f>
        <v>24000</v>
      </c>
      <c r="M13" s="62">
        <f t="shared" si="0"/>
        <v>75604</v>
      </c>
      <c r="N13" s="62">
        <f t="shared" si="1"/>
        <v>4</v>
      </c>
    </row>
    <row r="14" spans="1:14" ht="24.95" customHeight="1">
      <c r="A14" s="63">
        <v>7</v>
      </c>
      <c r="B14" s="64" t="s">
        <v>52</v>
      </c>
      <c r="C14" s="62">
        <f>'[1]Capital Exp(JnNURM)'!DJ38</f>
        <v>9800</v>
      </c>
      <c r="D14" s="62">
        <f>'[1]Capital Exp(JnNURM)'!DK38</f>
        <v>7204</v>
      </c>
      <c r="E14" s="62">
        <f>'[1]Capital Exp(JnNURM)'!DL38</f>
        <v>9600</v>
      </c>
      <c r="F14" s="84"/>
      <c r="G14" s="86">
        <f>'[1]SCHEDULE OF CAPITAL RECEIPTS'!E12</f>
        <v>6865</v>
      </c>
      <c r="H14" s="85"/>
      <c r="I14" s="62">
        <f>'[1]SCHEDULE OF CAPITAL RECEIPTS'!E10</f>
        <v>0</v>
      </c>
      <c r="J14" s="62">
        <f>'[1]SCHEDULE OF CAPITAL RECEIPTS'!E9</f>
        <v>0</v>
      </c>
      <c r="K14" s="62">
        <f>'[1]SCHEDULE OF CAPITAL RECEIPTS'!E11</f>
        <v>2735</v>
      </c>
      <c r="L14" s="85"/>
      <c r="M14" s="62">
        <f t="shared" si="0"/>
        <v>9600</v>
      </c>
      <c r="N14" s="62">
        <f t="shared" si="1"/>
        <v>0</v>
      </c>
    </row>
    <row r="15" spans="1:14" ht="24.95" customHeight="1">
      <c r="A15" s="63">
        <v>8</v>
      </c>
      <c r="B15" s="64" t="s">
        <v>53</v>
      </c>
      <c r="C15" s="62">
        <f>'[1]Capital Exp(AMRUT)'!DJ38</f>
        <v>0</v>
      </c>
      <c r="D15" s="62">
        <f>'[1]Capital Exp(AMRUT)'!DK38</f>
        <v>3482</v>
      </c>
      <c r="E15" s="62">
        <f>'[1]Capital Exp(AMRUT)'!DL38</f>
        <v>32303</v>
      </c>
      <c r="F15" s="84"/>
      <c r="G15" s="86">
        <f>'[1]SCHEDULE OF CAPITAL RECEIPTS'!E18</f>
        <v>14902</v>
      </c>
      <c r="H15" s="85"/>
      <c r="I15" s="62">
        <f>'[1]SCHEDULE OF CAPITAL RECEIPTS'!E16</f>
        <v>6567</v>
      </c>
      <c r="J15" s="62">
        <f>'[1]SCHEDULE OF CAPITAL RECEIPTS'!E15</f>
        <v>10834</v>
      </c>
      <c r="K15" s="62">
        <f>'[1]SCHEDULE OF CAPITAL RECEIPTS'!E17</f>
        <v>0</v>
      </c>
      <c r="L15" s="85"/>
      <c r="M15" s="62">
        <f t="shared" si="0"/>
        <v>32303</v>
      </c>
      <c r="N15" s="62">
        <f t="shared" si="1"/>
        <v>0</v>
      </c>
    </row>
    <row r="16" spans="1:14" ht="24.95" customHeight="1">
      <c r="A16" s="63">
        <v>9</v>
      </c>
      <c r="B16" s="64" t="s">
        <v>54</v>
      </c>
      <c r="C16" s="62">
        <f>'[1]Capital Exp(Mega City)'!DJ38</f>
        <v>10310</v>
      </c>
      <c r="D16" s="62">
        <f>'[1]Capital Exp(Mega City)'!DK38</f>
        <v>3000</v>
      </c>
      <c r="E16" s="62">
        <f>'[1]Capital Exp(Mega City)'!DL38</f>
        <v>55512</v>
      </c>
      <c r="F16" s="84"/>
      <c r="G16" s="86">
        <f>'[1]SCHEDULE OF CAPITAL RECEIPTS'!E46+'[1]SCHEDULE OF CAPITAL RECEIPTS'!E52</f>
        <v>13493</v>
      </c>
      <c r="H16" s="85"/>
      <c r="I16" s="62">
        <f>'[1]SCHEDULE OF CAPITAL RECEIPTS'!E44+'[1]SCHEDULE OF CAPITAL RECEIPTS'!E50</f>
        <v>15034</v>
      </c>
      <c r="J16" s="62">
        <f>'[1]SCHEDULE OF CAPITAL RECEIPTS'!E43+'[1]SCHEDULE OF CAPITAL RECEIPTS'!E49</f>
        <v>0</v>
      </c>
      <c r="K16" s="62">
        <f>'[1]SCHEDULE OF CAPITAL RECEIPTS'!E45+'[1]SCHEDULE OF CAPITAL RECEIPTS'!E51</f>
        <v>26985</v>
      </c>
      <c r="L16" s="85"/>
      <c r="M16" s="62">
        <f t="shared" si="0"/>
        <v>55512</v>
      </c>
      <c r="N16" s="62">
        <f t="shared" si="1"/>
        <v>0</v>
      </c>
    </row>
    <row r="17" spans="1:14" ht="24.95" customHeight="1">
      <c r="A17" s="63">
        <v>10</v>
      </c>
      <c r="B17" s="64" t="s">
        <v>55</v>
      </c>
      <c r="C17" s="62">
        <f>'[1]Cap Exp(Bellandur &amp; Cub KSPCB)'!DJ38</f>
        <v>42600</v>
      </c>
      <c r="D17" s="62">
        <f>'[1]Cap Exp(Bellandur &amp; Cub KSPCB)'!DK38</f>
        <v>600</v>
      </c>
      <c r="E17" s="62">
        <f>'[1]Cap Exp(Bellandur &amp; Cub KSPCB)'!DL38</f>
        <v>10300</v>
      </c>
      <c r="F17" s="84"/>
      <c r="G17" s="86">
        <f>'[1]SCHEDULE OF CAPITAL RECEIPTS'!E56+'[1]SCHEDULE OF CAPITAL RECEIPTS'!E61</f>
        <v>4000</v>
      </c>
      <c r="H17" s="85"/>
      <c r="I17" s="62">
        <f>'[1]SCHEDULE OF CAPITAL RECEIPTS'!E60+'[1]SCHEDULE OF CAPITAL RECEIPTS'!E55</f>
        <v>5900</v>
      </c>
      <c r="J17" s="85">
        <v>0</v>
      </c>
      <c r="K17" s="85">
        <v>0</v>
      </c>
      <c r="L17" s="85"/>
      <c r="M17" s="62">
        <f t="shared" si="0"/>
        <v>9900</v>
      </c>
      <c r="N17" s="62">
        <f t="shared" si="1"/>
        <v>-400</v>
      </c>
    </row>
    <row r="18" spans="1:14" ht="24.95" customHeight="1">
      <c r="A18" s="63">
        <v>11</v>
      </c>
      <c r="B18" s="64" t="s">
        <v>56</v>
      </c>
      <c r="C18" s="62">
        <f>'[1]Capital Exp(Board)'!DJ38</f>
        <v>22390</v>
      </c>
      <c r="D18" s="62">
        <f>'[1]Capital Exp(Board)'!DK38</f>
        <v>19050.999999999996</v>
      </c>
      <c r="E18" s="62">
        <f>'[1]Capital Exp(Board)'!DL38</f>
        <v>35486</v>
      </c>
      <c r="F18" s="84"/>
      <c r="G18" s="62"/>
      <c r="H18" s="62">
        <f>'[1]SCHEDULE OF CAPITAL RECEIPTS'!E63</f>
        <v>36000</v>
      </c>
      <c r="I18" s="85">
        <v>0</v>
      </c>
      <c r="J18" s="85">
        <v>0</v>
      </c>
      <c r="K18" s="85">
        <v>0</v>
      </c>
      <c r="L18" s="85"/>
      <c r="M18" s="62">
        <f t="shared" si="0"/>
        <v>36000</v>
      </c>
      <c r="N18" s="62">
        <f t="shared" si="1"/>
        <v>514</v>
      </c>
    </row>
    <row r="19" spans="1:14" ht="24.95" customHeight="1">
      <c r="A19" s="68"/>
      <c r="B19" s="69" t="s">
        <v>34</v>
      </c>
      <c r="C19" s="70">
        <f>SUM(C8:C18)</f>
        <v>169581.1</v>
      </c>
      <c r="D19" s="70">
        <f t="shared" ref="D19:N19" si="2">SUM(D8:D18)</f>
        <v>78407.44</v>
      </c>
      <c r="E19" s="70">
        <f t="shared" si="2"/>
        <v>256224</v>
      </c>
      <c r="F19" s="88"/>
      <c r="G19" s="70">
        <f t="shared" si="2"/>
        <v>43695</v>
      </c>
      <c r="H19" s="70">
        <f t="shared" si="2"/>
        <v>36000</v>
      </c>
      <c r="I19" s="70">
        <f t="shared" si="2"/>
        <v>100861</v>
      </c>
      <c r="J19" s="70">
        <f t="shared" si="2"/>
        <v>13078</v>
      </c>
      <c r="K19" s="70">
        <f t="shared" si="2"/>
        <v>29720</v>
      </c>
      <c r="L19" s="70">
        <f t="shared" si="2"/>
        <v>33500</v>
      </c>
      <c r="M19" s="70">
        <f t="shared" si="2"/>
        <v>256854</v>
      </c>
      <c r="N19" s="70">
        <f t="shared" si="2"/>
        <v>630</v>
      </c>
    </row>
    <row r="20" spans="1:14">
      <c r="A20" s="71"/>
      <c r="E20" s="65"/>
      <c r="F20" s="65"/>
      <c r="M20" s="65"/>
    </row>
    <row r="21" spans="1:14">
      <c r="D21" s="65"/>
      <c r="E21" s="65"/>
      <c r="F21" s="65"/>
      <c r="H21" s="65"/>
      <c r="I21" s="65"/>
      <c r="M21" s="65"/>
    </row>
    <row r="22" spans="1:14">
      <c r="C22" s="65"/>
      <c r="E22" s="65"/>
    </row>
    <row r="23" spans="1:14">
      <c r="E23" s="89"/>
      <c r="F23" s="89"/>
    </row>
    <row r="24" spans="1:14">
      <c r="C24" s="65"/>
    </row>
    <row r="26" spans="1:14">
      <c r="E26" s="72"/>
      <c r="F26" s="72"/>
      <c r="G26" s="73"/>
    </row>
    <row r="27" spans="1:14">
      <c r="E27" s="73"/>
      <c r="F27" s="73"/>
      <c r="G27" s="73"/>
    </row>
    <row r="28" spans="1:14">
      <c r="E28" s="73"/>
      <c r="F28" s="73"/>
      <c r="G28" s="73"/>
    </row>
    <row r="29" spans="1:14">
      <c r="E29" s="73"/>
      <c r="F29" s="73"/>
      <c r="G29" s="73"/>
    </row>
    <row r="30" spans="1:14">
      <c r="E30" s="72"/>
      <c r="F30" s="72"/>
      <c r="G30" s="73"/>
    </row>
    <row r="31" spans="1:14">
      <c r="E31" s="73"/>
      <c r="F31" s="73"/>
      <c r="G31" s="73"/>
    </row>
    <row r="32" spans="1:14">
      <c r="E32" s="73"/>
      <c r="F32" s="73"/>
      <c r="G32" s="73"/>
    </row>
    <row r="33" spans="5:7">
      <c r="E33" s="73"/>
      <c r="F33" s="73"/>
      <c r="G33" s="73"/>
    </row>
    <row r="34" spans="5:7">
      <c r="E34" s="73"/>
      <c r="F34" s="73"/>
      <c r="G34" s="73"/>
    </row>
    <row r="35" spans="5:7">
      <c r="E35" s="73"/>
      <c r="F35" s="73"/>
      <c r="G35" s="73"/>
    </row>
    <row r="36" spans="5:7">
      <c r="E36" s="73"/>
      <c r="F36" s="73"/>
      <c r="G36" s="73"/>
    </row>
  </sheetData>
  <mergeCells count="16">
    <mergeCell ref="H3:H4"/>
    <mergeCell ref="I3:I4"/>
    <mergeCell ref="J3:J4"/>
    <mergeCell ref="K3:K4"/>
    <mergeCell ref="L3:L4"/>
    <mergeCell ref="G5:N5"/>
    <mergeCell ref="C2:E2"/>
    <mergeCell ref="G2:L2"/>
    <mergeCell ref="M2:M4"/>
    <mergeCell ref="N2:N4"/>
    <mergeCell ref="A3:A5"/>
    <mergeCell ref="B3:B5"/>
    <mergeCell ref="C3:C4"/>
    <mergeCell ref="D3:D4"/>
    <mergeCell ref="E3:E4"/>
    <mergeCell ref="G3:G4"/>
  </mergeCells>
  <printOptions horizontalCentered="1"/>
  <pageMargins left="0.15748031496062992" right="0.31496062992125984" top="0.98425196850393704" bottom="0.74803149606299213" header="0.31496062992125984" footer="0.31496062992125984"/>
  <pageSetup paperSize="9" scale="95" orientation="landscape" r:id="rId1"/>
  <headerFooter>
    <oddHeader>&amp;C&amp;"-,Bold"&amp;14&amp;UStatement No. II
ABSTRACT OF CAPITAL EXPENDITURE (Rs. in Lakhs)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61"/>
  <sheetViews>
    <sheetView tabSelected="1" topLeftCell="A13" workbookViewId="0">
      <selection activeCell="R28" sqref="R28"/>
    </sheetView>
  </sheetViews>
  <sheetFormatPr defaultRowHeight="12.75"/>
  <cols>
    <col min="1" max="1" width="7.28515625" style="54" bestFit="1" customWidth="1"/>
    <col min="2" max="2" width="41.28515625" style="54" bestFit="1" customWidth="1"/>
    <col min="3" max="3" width="12.140625" style="54" customWidth="1"/>
    <col min="4" max="4" width="11.42578125" style="54" customWidth="1"/>
    <col min="5" max="5" width="10.7109375" style="54" customWidth="1"/>
    <col min="6" max="6" width="14" style="54" hidden="1" customWidth="1"/>
    <col min="7" max="13" width="9.140625" style="54"/>
    <col min="14" max="14" width="27.5703125" style="54" bestFit="1" customWidth="1"/>
    <col min="15" max="15" width="9.42578125" style="54" bestFit="1" customWidth="1"/>
    <col min="16" max="16384" width="9.140625" style="54"/>
  </cols>
  <sheetData>
    <row r="1" spans="1:15">
      <c r="A1" s="90" t="s">
        <v>23</v>
      </c>
      <c r="B1" s="90" t="s">
        <v>1</v>
      </c>
      <c r="C1" s="53" t="s">
        <v>24</v>
      </c>
      <c r="D1" s="53" t="s">
        <v>25</v>
      </c>
      <c r="E1" s="53" t="s">
        <v>24</v>
      </c>
      <c r="F1" s="91"/>
    </row>
    <row r="2" spans="1:15">
      <c r="A2" s="92"/>
      <c r="B2" s="92"/>
      <c r="C2" s="57"/>
      <c r="D2" s="57" t="s">
        <v>5</v>
      </c>
      <c r="E2" s="57"/>
      <c r="F2" s="91"/>
    </row>
    <row r="3" spans="1:15" ht="15" customHeight="1">
      <c r="A3" s="92"/>
      <c r="B3" s="92"/>
      <c r="C3" s="58" t="s">
        <v>6</v>
      </c>
      <c r="D3" s="58" t="s">
        <v>6</v>
      </c>
      <c r="E3" s="58" t="s">
        <v>7</v>
      </c>
      <c r="F3" s="93" t="s">
        <v>57</v>
      </c>
    </row>
    <row r="4" spans="1:15" ht="18.75">
      <c r="A4" s="94"/>
      <c r="B4" s="95" t="s">
        <v>58</v>
      </c>
      <c r="C4" s="95"/>
      <c r="D4" s="95"/>
      <c r="E4" s="95"/>
      <c r="F4" s="91"/>
    </row>
    <row r="5" spans="1:15">
      <c r="A5" s="59" t="s">
        <v>11</v>
      </c>
      <c r="B5" s="96" t="s">
        <v>59</v>
      </c>
      <c r="C5" s="85"/>
      <c r="D5" s="85"/>
      <c r="E5" s="85"/>
      <c r="F5" s="91"/>
    </row>
    <row r="6" spans="1:15" ht="17.25" customHeight="1">
      <c r="A6" s="97">
        <v>1</v>
      </c>
      <c r="B6" s="85" t="s">
        <v>60</v>
      </c>
      <c r="C6" s="98">
        <v>99959.99</v>
      </c>
      <c r="D6" s="98">
        <f>'[1]REVENUE RECEIPTS 1'!H11</f>
        <v>106960</v>
      </c>
      <c r="E6" s="98">
        <f>'[1]REVENUE RECEIPTS 1'!I11</f>
        <v>117632</v>
      </c>
      <c r="F6" s="99">
        <f>((E6-D6)*100)/D6</f>
        <v>9.9775617053103964</v>
      </c>
      <c r="H6" s="65"/>
      <c r="N6" s="54" t="str">
        <f>B5</f>
        <v>WATER SUPPLY RECEIPTS</v>
      </c>
      <c r="O6" s="65">
        <f>E9</f>
        <v>130479.9014</v>
      </c>
    </row>
    <row r="7" spans="1:15" ht="15.75">
      <c r="A7" s="97">
        <v>2</v>
      </c>
      <c r="B7" s="85" t="s">
        <v>61</v>
      </c>
      <c r="C7" s="98">
        <v>9005.0400000000009</v>
      </c>
      <c r="D7" s="98">
        <f>'[1]REVENUE RECEIPTS 1'!H29</f>
        <v>8071.5100000000011</v>
      </c>
      <c r="E7" s="98">
        <f>'[1]REVENUE RECEIPTS 1'!I29</f>
        <v>8499.0854999999992</v>
      </c>
      <c r="F7" s="99">
        <f>((E7-D7)*100)/D7</f>
        <v>5.297342133008546</v>
      </c>
      <c r="N7" s="54" t="str">
        <f>B10</f>
        <v>SEWERAGE RECEIPTS</v>
      </c>
      <c r="O7" s="65">
        <f>E12</f>
        <v>440.05259999999998</v>
      </c>
    </row>
    <row r="8" spans="1:15" ht="15.75">
      <c r="A8" s="97">
        <v>3</v>
      </c>
      <c r="B8" s="85" t="s">
        <v>62</v>
      </c>
      <c r="C8" s="98">
        <v>2964.11</v>
      </c>
      <c r="D8" s="98">
        <f>'[1]REVENUE RECEIPTS 1'!H40</f>
        <v>3526.7429999999999</v>
      </c>
      <c r="E8" s="98">
        <f>'[1]REVENUE RECEIPTS 1'!I40</f>
        <v>4348.8159000000014</v>
      </c>
      <c r="F8" s="98">
        <f>'[1]REVENUE RECEIPTS 1'!J40</f>
        <v>0</v>
      </c>
      <c r="N8" s="54" t="str">
        <f>B13</f>
        <v>GENERAL RECEIPTS</v>
      </c>
      <c r="O8" s="65">
        <f>E15</f>
        <v>15726.46</v>
      </c>
    </row>
    <row r="9" spans="1:15" s="103" customFormat="1" ht="15.75">
      <c r="A9" s="100"/>
      <c r="B9" s="101" t="s">
        <v>37</v>
      </c>
      <c r="C9" s="70">
        <f>SUM(C5:C8)</f>
        <v>111929.14</v>
      </c>
      <c r="D9" s="70">
        <f>SUM(D5:D8)</f>
        <v>118558.253</v>
      </c>
      <c r="E9" s="70">
        <f>SUM(E5:E8)</f>
        <v>130479.9014</v>
      </c>
      <c r="F9" s="102">
        <f>((E9-D9)*100)/D9</f>
        <v>10.055519627132162</v>
      </c>
      <c r="N9" s="103" t="str">
        <f>B16</f>
        <v>GRANTS FROM GOVERNMENT</v>
      </c>
      <c r="O9" s="104">
        <f>E17</f>
        <v>3571</v>
      </c>
    </row>
    <row r="10" spans="1:15">
      <c r="A10" s="59" t="s">
        <v>13</v>
      </c>
      <c r="B10" s="96" t="s">
        <v>63</v>
      </c>
      <c r="C10" s="62"/>
      <c r="D10" s="62"/>
      <c r="E10" s="62"/>
      <c r="F10" s="91"/>
    </row>
    <row r="11" spans="1:15" ht="15.75">
      <c r="A11" s="97">
        <v>1</v>
      </c>
      <c r="B11" s="85" t="s">
        <v>64</v>
      </c>
      <c r="C11" s="98">
        <v>306.82</v>
      </c>
      <c r="D11" s="98">
        <f>'[1]REVENUE RECEIPTS 1'!H44</f>
        <v>338.50200000000001</v>
      </c>
      <c r="E11" s="98">
        <f>'[1]REVENUE RECEIPTS 1'!I44</f>
        <v>440.05259999999998</v>
      </c>
      <c r="F11" s="98">
        <f>'[1]REVENUE RECEIPTS 1'!J44</f>
        <v>0</v>
      </c>
    </row>
    <row r="12" spans="1:15" s="103" customFormat="1" ht="15">
      <c r="A12" s="101"/>
      <c r="B12" s="101" t="s">
        <v>37</v>
      </c>
      <c r="C12" s="105">
        <f>SUM(C11)</f>
        <v>306.82</v>
      </c>
      <c r="D12" s="105">
        <f>SUM(D11)</f>
        <v>338.50200000000001</v>
      </c>
      <c r="E12" s="105">
        <f>SUM(E11)</f>
        <v>440.05259999999998</v>
      </c>
      <c r="F12" s="102">
        <f>((E12-D12)*100)/D12</f>
        <v>29.999999999999993</v>
      </c>
    </row>
    <row r="13" spans="1:15">
      <c r="A13" s="59" t="s">
        <v>65</v>
      </c>
      <c r="B13" s="96" t="s">
        <v>66</v>
      </c>
      <c r="C13" s="62"/>
      <c r="D13" s="62"/>
      <c r="E13" s="85"/>
      <c r="F13" s="91"/>
    </row>
    <row r="14" spans="1:15" ht="15.75">
      <c r="A14" s="97">
        <v>1</v>
      </c>
      <c r="B14" s="85" t="s">
        <v>67</v>
      </c>
      <c r="C14" s="98">
        <v>15134</v>
      </c>
      <c r="D14" s="98">
        <f>'[1]REVENUE RECEIPTS 1'!H51</f>
        <v>14674.2</v>
      </c>
      <c r="E14" s="98">
        <f>'[1]REVENUE RECEIPTS 1'!I51</f>
        <v>15726.46</v>
      </c>
      <c r="F14" s="99">
        <f>((E14-D14)*100)/D14</f>
        <v>7.1708168077305636</v>
      </c>
    </row>
    <row r="15" spans="1:15" ht="15.75">
      <c r="A15" s="97"/>
      <c r="B15" s="101" t="s">
        <v>37</v>
      </c>
      <c r="C15" s="106">
        <f>SUM(C14:C14)</f>
        <v>15134</v>
      </c>
      <c r="D15" s="106">
        <f>SUM(D14:D14)</f>
        <v>14674.2</v>
      </c>
      <c r="E15" s="106">
        <f>SUM(E14:E14)</f>
        <v>15726.46</v>
      </c>
      <c r="F15" s="99"/>
    </row>
    <row r="16" spans="1:15" ht="16.5" customHeight="1">
      <c r="A16" s="59" t="s">
        <v>68</v>
      </c>
      <c r="B16" s="96" t="s">
        <v>69</v>
      </c>
      <c r="C16" s="107"/>
      <c r="D16" s="107"/>
      <c r="E16" s="107"/>
      <c r="F16" s="99"/>
    </row>
    <row r="17" spans="1:13" ht="16.5" customHeight="1">
      <c r="A17" s="97">
        <v>1</v>
      </c>
      <c r="B17" s="85" t="str">
        <f>'[2]Revenue Receipts 1'!B55</f>
        <v>Grants from Government</v>
      </c>
      <c r="C17" s="106">
        <f>'[2]Revenue Receipts 1'!G58</f>
        <v>0</v>
      </c>
      <c r="D17" s="106">
        <f>'[1]REVENUE RECEIPTS 1'!H56</f>
        <v>0</v>
      </c>
      <c r="E17" s="106">
        <f>'[1]REVENUE RECEIPTS 1'!I56</f>
        <v>3571</v>
      </c>
      <c r="F17" s="99"/>
    </row>
    <row r="18" spans="1:13" ht="8.25" customHeight="1">
      <c r="A18" s="97"/>
      <c r="B18" s="85"/>
      <c r="C18" s="62"/>
      <c r="D18" s="62"/>
      <c r="E18" s="62"/>
      <c r="F18" s="99"/>
    </row>
    <row r="19" spans="1:13" s="103" customFormat="1" ht="17.100000000000001" customHeight="1">
      <c r="A19" s="100"/>
      <c r="B19" s="108" t="s">
        <v>70</v>
      </c>
      <c r="C19" s="105">
        <f>SUM(C9+C11+C14+C17)</f>
        <v>127369.96</v>
      </c>
      <c r="D19" s="105">
        <f t="shared" ref="D19:E19" si="0">SUM(D9+D11+D14+D17)</f>
        <v>133570.95499999999</v>
      </c>
      <c r="E19" s="105">
        <f t="shared" si="0"/>
        <v>150217.41399999999</v>
      </c>
      <c r="F19" s="102">
        <f>((E19-D19)*100)/D19</f>
        <v>12.462633811370148</v>
      </c>
    </row>
    <row r="20" spans="1:13" s="103" customFormat="1" ht="6" customHeight="1">
      <c r="A20" s="109"/>
      <c r="B20" s="110"/>
      <c r="C20" s="111"/>
      <c r="D20" s="111"/>
      <c r="E20" s="111"/>
      <c r="F20" s="102"/>
    </row>
    <row r="21" spans="1:13" ht="6" customHeight="1">
      <c r="A21" s="112"/>
      <c r="B21" s="113"/>
      <c r="C21" s="113"/>
      <c r="D21" s="114"/>
      <c r="E21" s="114"/>
      <c r="F21" s="99"/>
      <c r="G21" s="65"/>
      <c r="H21" s="65"/>
      <c r="I21" s="65"/>
      <c r="J21" s="65"/>
      <c r="K21" s="65"/>
      <c r="L21" s="65"/>
      <c r="M21" s="65"/>
    </row>
    <row r="22" spans="1:13" ht="13.5" customHeight="1">
      <c r="A22" s="90" t="s">
        <v>23</v>
      </c>
      <c r="B22" s="90" t="s">
        <v>1</v>
      </c>
      <c r="C22" s="53" t="s">
        <v>24</v>
      </c>
      <c r="D22" s="53" t="s">
        <v>25</v>
      </c>
      <c r="E22" s="53" t="s">
        <v>24</v>
      </c>
      <c r="F22" s="99"/>
      <c r="G22" s="65"/>
      <c r="H22" s="125"/>
      <c r="I22" s="125"/>
      <c r="J22" s="125"/>
      <c r="K22" s="125"/>
      <c r="L22" s="65"/>
      <c r="M22" s="65"/>
    </row>
    <row r="23" spans="1:13" ht="15.75" customHeight="1">
      <c r="A23" s="92"/>
      <c r="B23" s="92"/>
      <c r="C23" s="57"/>
      <c r="D23" s="57" t="s">
        <v>5</v>
      </c>
      <c r="E23" s="57"/>
      <c r="F23" s="99"/>
      <c r="G23" s="65"/>
      <c r="H23" s="114"/>
      <c r="I23" s="114"/>
      <c r="J23" s="114"/>
      <c r="K23" s="114"/>
      <c r="L23" s="65"/>
      <c r="M23" s="65"/>
    </row>
    <row r="24" spans="1:13" ht="13.5" customHeight="1">
      <c r="A24" s="92"/>
      <c r="B24" s="92"/>
      <c r="C24" s="58" t="s">
        <v>6</v>
      </c>
      <c r="D24" s="58" t="s">
        <v>6</v>
      </c>
      <c r="E24" s="58" t="s">
        <v>7</v>
      </c>
      <c r="F24" s="99"/>
      <c r="G24" s="65"/>
      <c r="H24" s="125"/>
      <c r="I24" s="125"/>
      <c r="J24" s="125"/>
      <c r="K24" s="125"/>
      <c r="L24" s="65"/>
      <c r="M24" s="65"/>
    </row>
    <row r="25" spans="1:13" ht="21" customHeight="1">
      <c r="A25" s="87"/>
      <c r="B25" s="115" t="s">
        <v>71</v>
      </c>
      <c r="C25" s="115"/>
      <c r="D25" s="115"/>
      <c r="E25" s="115"/>
      <c r="F25" s="99"/>
      <c r="G25" s="65"/>
    </row>
    <row r="26" spans="1:13" ht="17.100000000000001" customHeight="1">
      <c r="A26" s="68">
        <v>1</v>
      </c>
      <c r="B26" s="116" t="s">
        <v>72</v>
      </c>
      <c r="C26" s="117">
        <f>'[1]Revenue Expenditure EST'!DJ24-773.1-284</f>
        <v>29394.500000000004</v>
      </c>
      <c r="D26" s="117">
        <f>'[1]Revenue Expenditure EST'!DK24</f>
        <v>23028.5</v>
      </c>
      <c r="E26" s="117">
        <f>'[1]Revenue Expenditure EST'!DL24</f>
        <v>24347.75</v>
      </c>
      <c r="F26" s="99">
        <f t="shared" ref="F26:F37" si="1">((E26-D26)*100)/D26</f>
        <v>5.7287708708773915</v>
      </c>
      <c r="I26" s="65"/>
    </row>
    <row r="27" spans="1:13" ht="17.100000000000001" customHeight="1">
      <c r="A27" s="68">
        <v>2</v>
      </c>
      <c r="B27" s="116" t="s">
        <v>73</v>
      </c>
      <c r="C27" s="117">
        <f>'[1]General Admin'!G27+SUM('[1]Revenue Expenditure WORKS'!DJ4:DJ7)</f>
        <v>51779</v>
      </c>
      <c r="D27" s="117">
        <f>'[1]General Admin'!H27+SUM('[1]Revenue Expenditure WORKS'!DK4:DK7)</f>
        <v>53784.35</v>
      </c>
      <c r="E27" s="117">
        <f>'[1]General Admin'!I27+SUM('[1]Revenue Expenditure WORKS'!DL4:DL7)</f>
        <v>57291</v>
      </c>
      <c r="F27" s="117" t="e">
        <f>'[1]General Admin'!#REF!+SUM('[1]Revenue Expenditure WORKS'!DM4:DM7)</f>
        <v>#REF!</v>
      </c>
      <c r="I27" s="65"/>
    </row>
    <row r="28" spans="1:13" ht="17.100000000000001" customHeight="1">
      <c r="A28" s="68">
        <v>3</v>
      </c>
      <c r="B28" s="116" t="s">
        <v>74</v>
      </c>
      <c r="C28" s="117">
        <f>SUM('[1]Revenue Expenditure WORKS'!DJ8:DJ49)</f>
        <v>16391.800000000003</v>
      </c>
      <c r="D28" s="117">
        <f>SUM('[1]Revenue Expenditure WORKS'!DK8:DK49)</f>
        <v>14196.08</v>
      </c>
      <c r="E28" s="117">
        <f>SUM('[1]Revenue Expenditure WORKS'!DL8:DL49)</f>
        <v>19040</v>
      </c>
      <c r="F28" s="117">
        <f>SUM('[1]Revenue Expenditure WORKS'!DM8:DM49)</f>
        <v>0</v>
      </c>
      <c r="I28" s="65"/>
    </row>
    <row r="29" spans="1:13" ht="17.100000000000001" customHeight="1">
      <c r="A29" s="68">
        <v>4</v>
      </c>
      <c r="B29" s="116" t="s">
        <v>75</v>
      </c>
      <c r="C29" s="117">
        <f>'[1]General Admin'!G51</f>
        <v>19961</v>
      </c>
      <c r="D29" s="117">
        <f>'[1]General Admin'!H51</f>
        <v>18582</v>
      </c>
      <c r="E29" s="117">
        <f>'[1]General Admin'!I51</f>
        <v>20206</v>
      </c>
      <c r="F29" s="117" t="e">
        <f>'[1]General Admin'!#REF!</f>
        <v>#REF!</v>
      </c>
    </row>
    <row r="30" spans="1:13" ht="17.100000000000001" customHeight="1">
      <c r="A30" s="68">
        <v>5</v>
      </c>
      <c r="B30" s="87" t="s">
        <v>76</v>
      </c>
      <c r="C30" s="117">
        <v>48813.373</v>
      </c>
      <c r="D30" s="117">
        <f>'[1]Debt Servicing'!D20</f>
        <v>51233.42</v>
      </c>
      <c r="E30" s="117">
        <f>'[1]Debt Servicing'!E20</f>
        <v>54598.17</v>
      </c>
      <c r="F30" s="117">
        <f>'[1]Debt Servicing'!F20</f>
        <v>0</v>
      </c>
    </row>
    <row r="31" spans="1:13" s="103" customFormat="1" ht="17.100000000000001" customHeight="1">
      <c r="A31" s="101"/>
      <c r="B31" s="118" t="s">
        <v>37</v>
      </c>
      <c r="C31" s="105">
        <f>SUM(C26:C30)</f>
        <v>166339.67300000001</v>
      </c>
      <c r="D31" s="105">
        <f>SUM(D26:D30)</f>
        <v>160824.35</v>
      </c>
      <c r="E31" s="105">
        <f>SUM(E26:E30)</f>
        <v>175482.91999999998</v>
      </c>
      <c r="F31" s="102">
        <f t="shared" si="1"/>
        <v>9.1146458854022896</v>
      </c>
    </row>
    <row r="32" spans="1:13" ht="17.100000000000001" customHeight="1">
      <c r="A32" s="119">
        <v>6</v>
      </c>
      <c r="B32" s="120" t="s">
        <v>77</v>
      </c>
      <c r="C32" s="121">
        <f>'[1]Appropr of surplus revenue'!G4</f>
        <v>1500</v>
      </c>
      <c r="D32" s="121">
        <f>'[1]Appropr of surplus revenue'!H4</f>
        <v>0</v>
      </c>
      <c r="E32" s="121">
        <f>'[1]Appropr of surplus revenue'!I4</f>
        <v>0</v>
      </c>
      <c r="F32" s="99" t="e">
        <f t="shared" si="1"/>
        <v>#DIV/0!</v>
      </c>
    </row>
    <row r="33" spans="1:7" ht="16.5" hidden="1" customHeight="1">
      <c r="A33" s="122">
        <v>4</v>
      </c>
      <c r="B33" s="123" t="s">
        <v>78</v>
      </c>
      <c r="C33" s="121">
        <f>'[1]Appropr of surplus revenue'!G5</f>
        <v>0</v>
      </c>
      <c r="D33" s="121">
        <f>'[1]Appropr of surplus revenue'!H5</f>
        <v>0</v>
      </c>
      <c r="E33" s="121">
        <f>'[1]Appropr of surplus revenue'!I5</f>
        <v>0</v>
      </c>
      <c r="F33" s="99" t="e">
        <f t="shared" si="1"/>
        <v>#DIV/0!</v>
      </c>
    </row>
    <row r="34" spans="1:7" ht="16.5" customHeight="1">
      <c r="A34" s="122">
        <v>7</v>
      </c>
      <c r="B34" s="87" t="s">
        <v>79</v>
      </c>
      <c r="C34" s="121">
        <f>'[1]Appropr of surplus revenue'!G6</f>
        <v>15000</v>
      </c>
      <c r="D34" s="121">
        <f>'[1]Appropr of surplus revenue'!H6</f>
        <v>0</v>
      </c>
      <c r="E34" s="121">
        <f>'[1]Appropr of surplus revenue'!I6</f>
        <v>0</v>
      </c>
      <c r="F34" s="99" t="e">
        <f t="shared" si="1"/>
        <v>#DIV/0!</v>
      </c>
    </row>
    <row r="35" spans="1:7" s="103" customFormat="1" ht="15">
      <c r="A35" s="101"/>
      <c r="B35" s="124" t="s">
        <v>37</v>
      </c>
      <c r="C35" s="105">
        <f>SUM(C32:C34)</f>
        <v>16500</v>
      </c>
      <c r="D35" s="105">
        <f>SUM(D32:D34)</f>
        <v>0</v>
      </c>
      <c r="E35" s="105">
        <f>SUM(E32:E34)</f>
        <v>0</v>
      </c>
      <c r="F35" s="102" t="e">
        <f t="shared" si="1"/>
        <v>#DIV/0!</v>
      </c>
    </row>
    <row r="36" spans="1:7">
      <c r="A36" s="68"/>
      <c r="B36" s="87"/>
      <c r="C36" s="86"/>
      <c r="D36" s="86"/>
      <c r="E36" s="86"/>
      <c r="F36" s="99"/>
    </row>
    <row r="37" spans="1:7" s="103" customFormat="1" ht="15">
      <c r="A37" s="100"/>
      <c r="B37" s="101" t="s">
        <v>80</v>
      </c>
      <c r="C37" s="105">
        <f>C35+C31</f>
        <v>182839.67300000001</v>
      </c>
      <c r="D37" s="105">
        <f>D35+D31</f>
        <v>160824.35</v>
      </c>
      <c r="E37" s="105">
        <f>E35+E31</f>
        <v>175482.91999999998</v>
      </c>
      <c r="F37" s="102">
        <f t="shared" si="1"/>
        <v>9.1146458854022896</v>
      </c>
    </row>
    <row r="38" spans="1:7">
      <c r="C38" s="65"/>
      <c r="D38" s="65"/>
      <c r="E38" s="65"/>
    </row>
    <row r="39" spans="1:7">
      <c r="C39" s="65"/>
      <c r="D39" s="65"/>
      <c r="E39" s="65"/>
      <c r="G39" s="65"/>
    </row>
    <row r="40" spans="1:7" s="78" customFormat="1" ht="38.25">
      <c r="A40" s="126" t="s">
        <v>87</v>
      </c>
      <c r="B40" s="126" t="s">
        <v>83</v>
      </c>
      <c r="C40" s="127" t="s">
        <v>86</v>
      </c>
      <c r="D40" s="127" t="s">
        <v>84</v>
      </c>
      <c r="E40" s="127" t="s">
        <v>85</v>
      </c>
    </row>
    <row r="41" spans="1:7">
      <c r="A41" s="97">
        <v>1</v>
      </c>
      <c r="B41" s="85" t="s">
        <v>81</v>
      </c>
      <c r="C41" s="62">
        <f>C19</f>
        <v>127369.96</v>
      </c>
      <c r="D41" s="62">
        <f t="shared" ref="D41:E41" si="2">D19</f>
        <v>133570.95499999999</v>
      </c>
      <c r="E41" s="62">
        <f t="shared" si="2"/>
        <v>150217.41399999999</v>
      </c>
    </row>
    <row r="42" spans="1:7">
      <c r="A42" s="97">
        <v>2</v>
      </c>
      <c r="B42" s="85" t="s">
        <v>82</v>
      </c>
      <c r="C42" s="62">
        <f>C37</f>
        <v>182839.67300000001</v>
      </c>
      <c r="D42" s="62">
        <f t="shared" ref="D42:F42" si="3">D37</f>
        <v>160824.35</v>
      </c>
      <c r="E42" s="62">
        <f t="shared" si="3"/>
        <v>175482.91999999998</v>
      </c>
      <c r="F42" s="65">
        <f t="shared" si="3"/>
        <v>9.1146458854022896</v>
      </c>
    </row>
    <row r="43" spans="1:7">
      <c r="A43" s="97">
        <v>3</v>
      </c>
      <c r="B43" s="85" t="s">
        <v>38</v>
      </c>
      <c r="C43" s="62">
        <f>C41-C42</f>
        <v>-55469.713000000003</v>
      </c>
      <c r="D43" s="62">
        <f t="shared" ref="D43:E43" si="4">D41-D42</f>
        <v>-27253.395000000019</v>
      </c>
      <c r="E43" s="62">
        <f t="shared" si="4"/>
        <v>-25265.505999999994</v>
      </c>
    </row>
    <row r="44" spans="1:7">
      <c r="C44" s="65"/>
    </row>
    <row r="45" spans="1:7">
      <c r="C45" s="65"/>
    </row>
    <row r="46" spans="1:7">
      <c r="C46" s="65"/>
    </row>
    <row r="50" spans="3:5">
      <c r="C50" s="65"/>
    </row>
    <row r="51" spans="3:5">
      <c r="C51" s="65"/>
    </row>
    <row r="52" spans="3:5">
      <c r="C52" s="65"/>
    </row>
    <row r="53" spans="3:5">
      <c r="C53" s="65"/>
    </row>
    <row r="54" spans="3:5">
      <c r="C54" s="65"/>
    </row>
    <row r="59" spans="3:5">
      <c r="C59" s="65"/>
      <c r="D59" s="65"/>
      <c r="E59" s="65"/>
    </row>
    <row r="60" spans="3:5">
      <c r="C60" s="65"/>
      <c r="D60" s="65"/>
      <c r="E60" s="65"/>
    </row>
    <row r="61" spans="3:5">
      <c r="C61" s="65"/>
      <c r="D61" s="65"/>
      <c r="E61" s="65"/>
    </row>
  </sheetData>
  <mergeCells count="14">
    <mergeCell ref="B25:E25"/>
    <mergeCell ref="A22:A24"/>
    <mergeCell ref="B22:B24"/>
    <mergeCell ref="C22:C23"/>
    <mergeCell ref="D22:D23"/>
    <mergeCell ref="E22:E23"/>
    <mergeCell ref="H22:K22"/>
    <mergeCell ref="H24:K24"/>
    <mergeCell ref="A1:A3"/>
    <mergeCell ref="B1:B3"/>
    <mergeCell ref="C1:C2"/>
    <mergeCell ref="D1:D2"/>
    <mergeCell ref="E1:E2"/>
    <mergeCell ref="B4:E4"/>
  </mergeCells>
  <printOptions horizontalCentered="1"/>
  <pageMargins left="0.70866141732283472" right="0.70866141732283472" top="0.77" bottom="0.18" header="0.17" footer="0.15748031496062992"/>
  <pageSetup paperSize="9" scale="96" orientation="landscape" r:id="rId1"/>
  <headerFooter>
    <oddHeader>&amp;C&amp;"-,Bold"&amp;14&amp;UStatement No. III
ABSTRACT OF REVENUE RECEIPTS (Rs. in Lakhs)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BUDGET AT A GLANCE</vt:lpstr>
      <vt:lpstr>ABSTRACT OF CAPITAL RECEIPTS1</vt:lpstr>
      <vt:lpstr>ABSTRACT OF CAPEX</vt:lpstr>
      <vt:lpstr>REVENUE RECEIPTS EXPENDITURE</vt:lpstr>
      <vt:lpstr>'ABSTRACT OF CAPEX'!Print_Area</vt:lpstr>
      <vt:lpstr>'ABSTRACT OF CAPITAL RECEIPTS1'!Print_Area</vt:lpstr>
      <vt:lpstr>'BUDGET AT A GLANCE'!Print_Area</vt:lpstr>
      <vt:lpstr>'REVENUE RECEIPTS EXPENDITURE'!Print_Area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oraclesys</dc:creator>
  <cp:lastModifiedBy>oraclesys</cp:lastModifiedBy>
  <cp:lastPrinted>2017-04-17T08:37:29Z</cp:lastPrinted>
  <dcterms:created xsi:type="dcterms:W3CDTF">2017-04-17T08:11:24Z</dcterms:created>
  <dcterms:modified xsi:type="dcterms:W3CDTF">2017-04-17T08:37:30Z</dcterms:modified>
</cp:coreProperties>
</file>